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 Міська рада\"/>
    </mc:Choice>
  </mc:AlternateContent>
  <xr:revisionPtr revIDLastSave="0" documentId="13_ncr:1_{E7FE85A6-D168-4A99-B729-C6FC4B2D230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Додаток 1" sheetId="2" r:id="rId1"/>
    <sheet name="Додаток 1 зміни" sheetId="5" r:id="rId2"/>
    <sheet name="Додаток 3" sheetId="4" r:id="rId3"/>
  </sheets>
  <definedNames>
    <definedName name="_xlnm.Print_Area" localSheetId="0">'Додаток 1'!$A$1:$K$269</definedName>
    <definedName name="_xlnm.Print_Area" localSheetId="1">'Додаток 1 зміни'!$A$1:$K$269</definedName>
    <definedName name="_xlnm.Print_Area" localSheetId="2">'Додаток 3'!$A$1:$G$278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7" i="5" l="1"/>
  <c r="H182" i="5"/>
  <c r="I156" i="5"/>
  <c r="J106" i="5"/>
  <c r="G114" i="5"/>
  <c r="E75" i="5"/>
  <c r="F75" i="5"/>
  <c r="I250" i="5"/>
  <c r="J250" i="5"/>
  <c r="K250" i="5"/>
  <c r="H250" i="5"/>
  <c r="I249" i="5"/>
  <c r="J249" i="5"/>
  <c r="K249" i="5"/>
  <c r="H249" i="5"/>
  <c r="H253" i="5" s="1"/>
  <c r="E38" i="5"/>
  <c r="F38" i="5"/>
  <c r="E44" i="5"/>
  <c r="F44" i="5"/>
  <c r="I253" i="5" l="1"/>
  <c r="I254" i="5"/>
  <c r="H254" i="5"/>
  <c r="I57" i="5"/>
  <c r="E76" i="5"/>
  <c r="F76" i="5"/>
  <c r="E65" i="5"/>
  <c r="F65" i="5"/>
  <c r="G65" i="5"/>
  <c r="E38" i="4" l="1"/>
  <c r="F246" i="5" l="1"/>
  <c r="E246" i="5" s="1"/>
  <c r="G246" i="5"/>
  <c r="E245" i="5"/>
  <c r="F245" i="5"/>
  <c r="G245" i="5"/>
  <c r="G256" i="5"/>
  <c r="G258" i="5"/>
  <c r="J256" i="5"/>
  <c r="I256" i="5"/>
  <c r="E256" i="5"/>
  <c r="F256" i="5"/>
  <c r="K256" i="5"/>
  <c r="E252" i="5"/>
  <c r="F252" i="5"/>
  <c r="G252" i="5"/>
  <c r="J254" i="5"/>
  <c r="K254" i="5"/>
  <c r="K253" i="5"/>
  <c r="J253" i="5"/>
  <c r="G248" i="5"/>
  <c r="K184" i="5"/>
  <c r="K152" i="5" s="1"/>
  <c r="K42" i="5"/>
  <c r="J42" i="5"/>
  <c r="J156" i="5" s="1"/>
  <c r="H57" i="5"/>
  <c r="G56" i="5"/>
  <c r="E56" i="5" s="1"/>
  <c r="E57" i="5" s="1"/>
  <c r="K57" i="5"/>
  <c r="J57" i="5"/>
  <c r="K156" i="5" l="1"/>
  <c r="E258" i="5"/>
  <c r="F258" i="5"/>
  <c r="I184" i="5"/>
  <c r="I152" i="5" s="1"/>
  <c r="K157" i="5"/>
  <c r="E48" i="4"/>
  <c r="K259" i="5"/>
  <c r="J259" i="5"/>
  <c r="I259" i="5"/>
  <c r="H259" i="5"/>
  <c r="G259" i="5"/>
  <c r="F259" i="5"/>
  <c r="E259" i="5"/>
  <c r="D259" i="5"/>
  <c r="D255" i="5"/>
  <c r="G254" i="5"/>
  <c r="F254" i="5" s="1"/>
  <c r="E254" i="5" s="1"/>
  <c r="G253" i="5"/>
  <c r="K251" i="5"/>
  <c r="J251" i="5"/>
  <c r="I251" i="5"/>
  <c r="H251" i="5"/>
  <c r="D251" i="5"/>
  <c r="G250" i="5"/>
  <c r="F250" i="5" s="1"/>
  <c r="E250" i="5" s="1"/>
  <c r="G249" i="5"/>
  <c r="M249" i="5" s="1"/>
  <c r="M248" i="5"/>
  <c r="K247" i="5"/>
  <c r="J247" i="5"/>
  <c r="I247" i="5"/>
  <c r="H247" i="5"/>
  <c r="H157" i="5" s="1"/>
  <c r="D247" i="5"/>
  <c r="K243" i="5"/>
  <c r="J243" i="5"/>
  <c r="I243" i="5"/>
  <c r="H243" i="5"/>
  <c r="G243" i="5"/>
  <c r="F243" i="5"/>
  <c r="E243" i="5"/>
  <c r="D243" i="5"/>
  <c r="M242" i="5"/>
  <c r="M241" i="5"/>
  <c r="G241" i="5"/>
  <c r="F241" i="5"/>
  <c r="G240" i="5"/>
  <c r="M240" i="5" s="1"/>
  <c r="F240" i="5"/>
  <c r="M239" i="5"/>
  <c r="G239" i="5"/>
  <c r="F239" i="5"/>
  <c r="G238" i="5"/>
  <c r="M238" i="5" s="1"/>
  <c r="F238" i="5"/>
  <c r="M237" i="5"/>
  <c r="M236" i="5"/>
  <c r="M235" i="5"/>
  <c r="G235" i="5"/>
  <c r="F235" i="5"/>
  <c r="F233" i="5" s="1"/>
  <c r="M234" i="5"/>
  <c r="G234" i="5"/>
  <c r="F234" i="5"/>
  <c r="K233" i="5"/>
  <c r="J233" i="5"/>
  <c r="I233" i="5"/>
  <c r="H233" i="5"/>
  <c r="M233" i="5" s="1"/>
  <c r="G233" i="5"/>
  <c r="E233" i="5"/>
  <c r="D233" i="5"/>
  <c r="M232" i="5"/>
  <c r="G232" i="5"/>
  <c r="F232" i="5"/>
  <c r="M231" i="5"/>
  <c r="G231" i="5"/>
  <c r="F231" i="5"/>
  <c r="K230" i="5"/>
  <c r="K223" i="5" s="1"/>
  <c r="J230" i="5"/>
  <c r="I230" i="5"/>
  <c r="H230" i="5"/>
  <c r="G230" i="5"/>
  <c r="M230" i="5" s="1"/>
  <c r="F230" i="5"/>
  <c r="E230" i="5"/>
  <c r="D230" i="5"/>
  <c r="M229" i="5"/>
  <c r="G229" i="5"/>
  <c r="F229" i="5"/>
  <c r="G228" i="5"/>
  <c r="F228" i="5"/>
  <c r="K227" i="5"/>
  <c r="J227" i="5"/>
  <c r="I227" i="5"/>
  <c r="H227" i="5"/>
  <c r="F227" i="5"/>
  <c r="E227" i="5"/>
  <c r="D227" i="5"/>
  <c r="G226" i="5"/>
  <c r="F226" i="5"/>
  <c r="G225" i="5"/>
  <c r="M225" i="5" s="1"/>
  <c r="F225" i="5"/>
  <c r="F224" i="5" s="1"/>
  <c r="K224" i="5"/>
  <c r="J224" i="5"/>
  <c r="I224" i="5"/>
  <c r="I223" i="5" s="1"/>
  <c r="H224" i="5"/>
  <c r="H223" i="5" s="1"/>
  <c r="E224" i="5"/>
  <c r="E223" i="5" s="1"/>
  <c r="D224" i="5"/>
  <c r="D223" i="5" s="1"/>
  <c r="J223" i="5"/>
  <c r="F223" i="5"/>
  <c r="G222" i="5"/>
  <c r="F222" i="5"/>
  <c r="G221" i="5"/>
  <c r="M221" i="5" s="1"/>
  <c r="F221" i="5"/>
  <c r="M220" i="5"/>
  <c r="G220" i="5"/>
  <c r="F220" i="5"/>
  <c r="K219" i="5"/>
  <c r="J219" i="5"/>
  <c r="I219" i="5"/>
  <c r="H219" i="5"/>
  <c r="E219" i="5"/>
  <c r="D219" i="5"/>
  <c r="M218" i="5"/>
  <c r="G217" i="5"/>
  <c r="M217" i="5" s="1"/>
  <c r="F217" i="5"/>
  <c r="G215" i="5"/>
  <c r="H215" i="5" s="1"/>
  <c r="I215" i="5" s="1"/>
  <c r="J215" i="5" s="1"/>
  <c r="K215" i="5" s="1"/>
  <c r="F215" i="5"/>
  <c r="E214" i="5"/>
  <c r="E216" i="5" s="1"/>
  <c r="G213" i="5"/>
  <c r="F213" i="5"/>
  <c r="G212" i="5"/>
  <c r="F212" i="5"/>
  <c r="G211" i="5"/>
  <c r="F211" i="5"/>
  <c r="E209" i="5"/>
  <c r="F209" i="5" s="1"/>
  <c r="E208" i="5"/>
  <c r="F208" i="5" s="1"/>
  <c r="G207" i="5"/>
  <c r="G205" i="5" s="1"/>
  <c r="F207" i="5"/>
  <c r="I206" i="5"/>
  <c r="H206" i="5"/>
  <c r="H209" i="5" s="1"/>
  <c r="F206" i="5"/>
  <c r="G206" i="5" s="1"/>
  <c r="G209" i="5" s="1"/>
  <c r="H205" i="5"/>
  <c r="H204" i="5" s="1"/>
  <c r="F205" i="5"/>
  <c r="E205" i="5"/>
  <c r="F204" i="5"/>
  <c r="E204" i="5"/>
  <c r="M203" i="5"/>
  <c r="M202" i="5"/>
  <c r="G202" i="5"/>
  <c r="F202" i="5"/>
  <c r="G201" i="5"/>
  <c r="M201" i="5" s="1"/>
  <c r="F201" i="5"/>
  <c r="F198" i="5" s="1"/>
  <c r="M200" i="5"/>
  <c r="G200" i="5"/>
  <c r="F200" i="5"/>
  <c r="M199" i="5"/>
  <c r="G199" i="5"/>
  <c r="F199" i="5"/>
  <c r="K198" i="5"/>
  <c r="J198" i="5"/>
  <c r="I198" i="5"/>
  <c r="H198" i="5"/>
  <c r="G198" i="5"/>
  <c r="M198" i="5" s="1"/>
  <c r="E198" i="5"/>
  <c r="D198" i="5"/>
  <c r="M197" i="5"/>
  <c r="G197" i="5"/>
  <c r="F197" i="5"/>
  <c r="G196" i="5"/>
  <c r="M196" i="5" s="1"/>
  <c r="F196" i="5"/>
  <c r="G195" i="5"/>
  <c r="M195" i="5" s="1"/>
  <c r="F195" i="5"/>
  <c r="M194" i="5"/>
  <c r="G194" i="5"/>
  <c r="F194" i="5"/>
  <c r="G193" i="5"/>
  <c r="M193" i="5" s="1"/>
  <c r="F193" i="5"/>
  <c r="G192" i="5"/>
  <c r="M192" i="5" s="1"/>
  <c r="F192" i="5"/>
  <c r="G191" i="5"/>
  <c r="F191" i="5"/>
  <c r="K190" i="5"/>
  <c r="J190" i="5"/>
  <c r="I190" i="5"/>
  <c r="H190" i="5"/>
  <c r="F190" i="5"/>
  <c r="E190" i="5"/>
  <c r="D190" i="5"/>
  <c r="D188" i="5"/>
  <c r="K187" i="5"/>
  <c r="J187" i="5"/>
  <c r="I187" i="5"/>
  <c r="H187" i="5"/>
  <c r="K186" i="5"/>
  <c r="J186" i="5"/>
  <c r="I186" i="5"/>
  <c r="H186" i="5"/>
  <c r="E186" i="5"/>
  <c r="K183" i="5"/>
  <c r="J183" i="5"/>
  <c r="I183" i="5"/>
  <c r="H183" i="5"/>
  <c r="K182" i="5"/>
  <c r="J182" i="5"/>
  <c r="I182" i="5"/>
  <c r="M181" i="5"/>
  <c r="M180" i="5"/>
  <c r="K179" i="5"/>
  <c r="G179" i="5"/>
  <c r="M178" i="5"/>
  <c r="M177" i="5"/>
  <c r="M176" i="5"/>
  <c r="K175" i="5"/>
  <c r="J175" i="5"/>
  <c r="J173" i="5" s="1"/>
  <c r="I175" i="5"/>
  <c r="I173" i="5" s="1"/>
  <c r="H175" i="5"/>
  <c r="G175" i="5"/>
  <c r="F175" i="5"/>
  <c r="F173" i="5" s="1"/>
  <c r="E175" i="5"/>
  <c r="E173" i="5" s="1"/>
  <c r="D175" i="5"/>
  <c r="M174" i="5"/>
  <c r="K173" i="5"/>
  <c r="H173" i="5"/>
  <c r="G173" i="5"/>
  <c r="M173" i="5" s="1"/>
  <c r="D173" i="5"/>
  <c r="K172" i="5"/>
  <c r="J172" i="5"/>
  <c r="J179" i="5" s="1"/>
  <c r="I172" i="5"/>
  <c r="I179" i="5" s="1"/>
  <c r="H172" i="5"/>
  <c r="H179" i="5" s="1"/>
  <c r="G172" i="5"/>
  <c r="F172" i="5"/>
  <c r="F179" i="5" s="1"/>
  <c r="E172" i="5"/>
  <c r="E179" i="5" s="1"/>
  <c r="D172" i="5"/>
  <c r="D179" i="5" s="1"/>
  <c r="M171" i="5"/>
  <c r="M170" i="5"/>
  <c r="G169" i="5"/>
  <c r="M169" i="5" s="1"/>
  <c r="F169" i="5"/>
  <c r="M168" i="5"/>
  <c r="M167" i="5"/>
  <c r="G164" i="5"/>
  <c r="F164" i="5"/>
  <c r="G163" i="5"/>
  <c r="F163" i="5"/>
  <c r="F162" i="5" s="1"/>
  <c r="K162" i="5"/>
  <c r="K158" i="5" s="1"/>
  <c r="J162" i="5"/>
  <c r="I162" i="5"/>
  <c r="H162" i="5"/>
  <c r="G162" i="5"/>
  <c r="E162" i="5"/>
  <c r="D162" i="5"/>
  <c r="G161" i="5"/>
  <c r="F161" i="5"/>
  <c r="G160" i="5"/>
  <c r="G159" i="5" s="1"/>
  <c r="G158" i="5" s="1"/>
  <c r="F160" i="5"/>
  <c r="F159" i="5" s="1"/>
  <c r="F158" i="5" s="1"/>
  <c r="K159" i="5"/>
  <c r="J159" i="5"/>
  <c r="I159" i="5"/>
  <c r="H159" i="5"/>
  <c r="H158" i="5" s="1"/>
  <c r="E159" i="5"/>
  <c r="E158" i="5" s="1"/>
  <c r="D159" i="5"/>
  <c r="J158" i="5"/>
  <c r="I158" i="5"/>
  <c r="D158" i="5"/>
  <c r="D165" i="5" s="1"/>
  <c r="D155" i="5"/>
  <c r="G154" i="5"/>
  <c r="F154" i="5"/>
  <c r="G153" i="5"/>
  <c r="F153" i="5"/>
  <c r="K151" i="5"/>
  <c r="I151" i="5"/>
  <c r="D151" i="5"/>
  <c r="G150" i="5"/>
  <c r="F150" i="5"/>
  <c r="G149" i="5"/>
  <c r="F149" i="5"/>
  <c r="G148" i="5"/>
  <c r="F148" i="5"/>
  <c r="G147" i="5"/>
  <c r="F147" i="5"/>
  <c r="G146" i="5"/>
  <c r="F146" i="5"/>
  <c r="G145" i="5"/>
  <c r="G144" i="5" s="1"/>
  <c r="F145" i="5"/>
  <c r="K144" i="5"/>
  <c r="J144" i="5"/>
  <c r="I144" i="5"/>
  <c r="H144" i="5"/>
  <c r="E144" i="5"/>
  <c r="D144" i="5"/>
  <c r="G141" i="5"/>
  <c r="F141" i="5"/>
  <c r="G140" i="5"/>
  <c r="F140" i="5"/>
  <c r="G139" i="5"/>
  <c r="F139" i="5"/>
  <c r="G138" i="5"/>
  <c r="G137" i="5" s="1"/>
  <c r="F138" i="5"/>
  <c r="K137" i="5"/>
  <c r="J137" i="5"/>
  <c r="I137" i="5"/>
  <c r="H137" i="5"/>
  <c r="F137" i="5"/>
  <c r="E137" i="5"/>
  <c r="D137" i="5"/>
  <c r="G135" i="5"/>
  <c r="F135" i="5"/>
  <c r="F134" i="5" s="1"/>
  <c r="K134" i="5"/>
  <c r="J134" i="5"/>
  <c r="I134" i="5"/>
  <c r="H134" i="5"/>
  <c r="G134" i="5"/>
  <c r="E134" i="5"/>
  <c r="D134" i="5"/>
  <c r="D131" i="5"/>
  <c r="G124" i="5"/>
  <c r="F124" i="5"/>
  <c r="G123" i="5"/>
  <c r="F123" i="5"/>
  <c r="G119" i="5"/>
  <c r="F119" i="5"/>
  <c r="G118" i="5"/>
  <c r="F118" i="5"/>
  <c r="G117" i="5"/>
  <c r="F117" i="5"/>
  <c r="G116" i="5"/>
  <c r="F116" i="5"/>
  <c r="F115" i="5" s="1"/>
  <c r="K115" i="5"/>
  <c r="J115" i="5"/>
  <c r="I115" i="5"/>
  <c r="H115" i="5"/>
  <c r="G115" i="5"/>
  <c r="E115" i="5"/>
  <c r="E114" i="5"/>
  <c r="F114" i="5" s="1"/>
  <c r="G113" i="5"/>
  <c r="F113" i="5"/>
  <c r="G112" i="5"/>
  <c r="F112" i="5"/>
  <c r="K111" i="5"/>
  <c r="J111" i="5"/>
  <c r="J131" i="5" s="1"/>
  <c r="I111" i="5"/>
  <c r="H111" i="5"/>
  <c r="D111" i="5"/>
  <c r="G105" i="5"/>
  <c r="M105" i="5" s="1"/>
  <c r="F105" i="5"/>
  <c r="M104" i="5"/>
  <c r="G104" i="5"/>
  <c r="F104" i="5"/>
  <c r="M103" i="5"/>
  <c r="G103" i="5"/>
  <c r="F103" i="5"/>
  <c r="M102" i="5"/>
  <c r="G102" i="5"/>
  <c r="F102" i="5"/>
  <c r="G101" i="5"/>
  <c r="M101" i="5" s="1"/>
  <c r="F101" i="5"/>
  <c r="F96" i="5" s="1"/>
  <c r="M100" i="5"/>
  <c r="G100" i="5"/>
  <c r="F100" i="5"/>
  <c r="M99" i="5"/>
  <c r="G99" i="5"/>
  <c r="F99" i="5"/>
  <c r="G98" i="5"/>
  <c r="M98" i="5" s="1"/>
  <c r="F98" i="5"/>
  <c r="G97" i="5"/>
  <c r="F97" i="5"/>
  <c r="K96" i="5"/>
  <c r="J96" i="5"/>
  <c r="I96" i="5"/>
  <c r="H96" i="5"/>
  <c r="E96" i="5"/>
  <c r="D96" i="5"/>
  <c r="G95" i="5"/>
  <c r="F95" i="5"/>
  <c r="F94" i="5" s="1"/>
  <c r="K94" i="5"/>
  <c r="J94" i="5"/>
  <c r="I94" i="5"/>
  <c r="H94" i="5"/>
  <c r="E94" i="5"/>
  <c r="D94" i="5"/>
  <c r="M93" i="5"/>
  <c r="G93" i="5"/>
  <c r="F93" i="5"/>
  <c r="F92" i="5" s="1"/>
  <c r="K92" i="5"/>
  <c r="J92" i="5"/>
  <c r="I92" i="5"/>
  <c r="H92" i="5"/>
  <c r="G92" i="5"/>
  <c r="E92" i="5"/>
  <c r="D92" i="5"/>
  <c r="G91" i="5"/>
  <c r="M91" i="5" s="1"/>
  <c r="F91" i="5"/>
  <c r="M90" i="5"/>
  <c r="G90" i="5"/>
  <c r="F90" i="5"/>
  <c r="M89" i="5"/>
  <c r="G89" i="5"/>
  <c r="F89" i="5"/>
  <c r="G88" i="5"/>
  <c r="F88" i="5"/>
  <c r="G87" i="5"/>
  <c r="M87" i="5" s="1"/>
  <c r="F87" i="5"/>
  <c r="F86" i="5" s="1"/>
  <c r="K86" i="5"/>
  <c r="J86" i="5"/>
  <c r="I86" i="5"/>
  <c r="H86" i="5"/>
  <c r="E86" i="5"/>
  <c r="D86" i="5"/>
  <c r="G85" i="5"/>
  <c r="M85" i="5" s="1"/>
  <c r="F85" i="5"/>
  <c r="G84" i="5"/>
  <c r="M84" i="5" s="1"/>
  <c r="F84" i="5"/>
  <c r="M83" i="5"/>
  <c r="G83" i="5"/>
  <c r="F83" i="5"/>
  <c r="G82" i="5"/>
  <c r="M82" i="5" s="1"/>
  <c r="F82" i="5"/>
  <c r="M81" i="5"/>
  <c r="G81" i="5"/>
  <c r="F81" i="5"/>
  <c r="G80" i="5"/>
  <c r="M80" i="5" s="1"/>
  <c r="F80" i="5"/>
  <c r="M79" i="5"/>
  <c r="G79" i="5"/>
  <c r="F79" i="5"/>
  <c r="K78" i="5"/>
  <c r="J78" i="5"/>
  <c r="I78" i="5"/>
  <c r="H78" i="5"/>
  <c r="G78" i="5"/>
  <c r="M78" i="5" s="1"/>
  <c r="E78" i="5"/>
  <c r="D78" i="5"/>
  <c r="M77" i="5"/>
  <c r="G77" i="5"/>
  <c r="F77" i="5"/>
  <c r="G76" i="5"/>
  <c r="M76" i="5" s="1"/>
  <c r="G75" i="5"/>
  <c r="M75" i="5" s="1"/>
  <c r="G74" i="5"/>
  <c r="F74" i="5" s="1"/>
  <c r="G73" i="5"/>
  <c r="F73" i="5" s="1"/>
  <c r="E73" i="5" s="1"/>
  <c r="M72" i="5"/>
  <c r="G72" i="5"/>
  <c r="F72" i="5"/>
  <c r="G71" i="5"/>
  <c r="M71" i="5" s="1"/>
  <c r="F71" i="5"/>
  <c r="G70" i="5"/>
  <c r="M70" i="5" s="1"/>
  <c r="F70" i="5"/>
  <c r="M69" i="5"/>
  <c r="G69" i="5"/>
  <c r="F69" i="5"/>
  <c r="M68" i="5"/>
  <c r="G68" i="5"/>
  <c r="F68" i="5"/>
  <c r="G67" i="5"/>
  <c r="G66" i="5"/>
  <c r="M66" i="5" s="1"/>
  <c r="F66" i="5"/>
  <c r="M65" i="5"/>
  <c r="G64" i="5"/>
  <c r="M64" i="5" s="1"/>
  <c r="F64" i="5"/>
  <c r="G63" i="5"/>
  <c r="M63" i="5" s="1"/>
  <c r="F63" i="5"/>
  <c r="G62" i="5"/>
  <c r="M62" i="5" s="1"/>
  <c r="F62" i="5"/>
  <c r="M61" i="5"/>
  <c r="G61" i="5"/>
  <c r="F61" i="5"/>
  <c r="M60" i="5"/>
  <c r="G60" i="5"/>
  <c r="F60" i="5"/>
  <c r="G59" i="5"/>
  <c r="M59" i="5" s="1"/>
  <c r="F59" i="5"/>
  <c r="F58" i="5"/>
  <c r="G58" i="5" s="1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D47" i="5"/>
  <c r="G45" i="5"/>
  <c r="E45" i="5" s="1"/>
  <c r="G44" i="5"/>
  <c r="F186" i="5"/>
  <c r="G43" i="5"/>
  <c r="F43" i="5" s="1"/>
  <c r="E43" i="5" s="1"/>
  <c r="K36" i="5"/>
  <c r="G40" i="5"/>
  <c r="E40" i="5" s="1"/>
  <c r="F40" i="5" s="1"/>
  <c r="G39" i="5"/>
  <c r="E39" i="5" s="1"/>
  <c r="F39" i="5" s="1"/>
  <c r="G38" i="5"/>
  <c r="G37" i="5"/>
  <c r="G182" i="5" s="1"/>
  <c r="D36" i="5"/>
  <c r="D132" i="5" s="1"/>
  <c r="K30" i="5"/>
  <c r="J30" i="5"/>
  <c r="I30" i="5"/>
  <c r="H30" i="5"/>
  <c r="E30" i="5"/>
  <c r="D30" i="5"/>
  <c r="D46" i="5" s="1"/>
  <c r="D106" i="5" s="1"/>
  <c r="D120" i="5" s="1"/>
  <c r="D128" i="5" s="1"/>
  <c r="M29" i="5"/>
  <c r="G29" i="5"/>
  <c r="F29" i="5"/>
  <c r="G28" i="5"/>
  <c r="M28" i="5" s="1"/>
  <c r="F28" i="5"/>
  <c r="M27" i="5"/>
  <c r="G27" i="5"/>
  <c r="F27" i="5"/>
  <c r="F30" i="5" s="1"/>
  <c r="F132" i="4"/>
  <c r="E205" i="4"/>
  <c r="D188" i="4"/>
  <c r="D217" i="4"/>
  <c r="D216" i="4"/>
  <c r="F215" i="2"/>
  <c r="D215" i="4"/>
  <c r="E215" i="4"/>
  <c r="E208" i="4"/>
  <c r="E209" i="4"/>
  <c r="E210" i="4"/>
  <c r="E207" i="4"/>
  <c r="I214" i="2"/>
  <c r="M182" i="5" l="1"/>
  <c r="E111" i="5"/>
  <c r="E131" i="5" s="1"/>
  <c r="M253" i="5"/>
  <c r="E253" i="5"/>
  <c r="E251" i="5" s="1"/>
  <c r="F253" i="5"/>
  <c r="F251" i="5" s="1"/>
  <c r="F249" i="5"/>
  <c r="E249" i="5" s="1"/>
  <c r="I157" i="5"/>
  <c r="M67" i="5"/>
  <c r="E67" i="5"/>
  <c r="F67" i="5"/>
  <c r="E37" i="5"/>
  <c r="E182" i="5" s="1"/>
  <c r="M254" i="5"/>
  <c r="M250" i="5"/>
  <c r="G247" i="5"/>
  <c r="M247" i="5" s="1"/>
  <c r="F248" i="5"/>
  <c r="E248" i="5" s="1"/>
  <c r="E183" i="5"/>
  <c r="E187" i="5"/>
  <c r="F45" i="5"/>
  <c r="F187" i="5" s="1"/>
  <c r="G187" i="5"/>
  <c r="G183" i="5"/>
  <c r="M183" i="5" s="1"/>
  <c r="M74" i="5"/>
  <c r="M73" i="5"/>
  <c r="D130" i="5"/>
  <c r="D142" i="5"/>
  <c r="D129" i="5"/>
  <c r="J47" i="5"/>
  <c r="F78" i="5"/>
  <c r="M95" i="5"/>
  <c r="G94" i="5"/>
  <c r="M94" i="5" s="1"/>
  <c r="K131" i="5"/>
  <c r="K46" i="5"/>
  <c r="F144" i="5"/>
  <c r="G214" i="5"/>
  <c r="G216" i="5" s="1"/>
  <c r="G204" i="5"/>
  <c r="G186" i="5"/>
  <c r="H131" i="5"/>
  <c r="G86" i="5"/>
  <c r="M88" i="5"/>
  <c r="M92" i="5"/>
  <c r="F111" i="5"/>
  <c r="F131" i="5" s="1"/>
  <c r="M179" i="5"/>
  <c r="K206" i="5"/>
  <c r="I205" i="5"/>
  <c r="I209" i="5"/>
  <c r="M228" i="5"/>
  <c r="G227" i="5"/>
  <c r="M227" i="5" s="1"/>
  <c r="I131" i="5"/>
  <c r="F183" i="5"/>
  <c r="E74" i="5"/>
  <c r="F214" i="5"/>
  <c r="F216" i="5" s="1"/>
  <c r="J206" i="5"/>
  <c r="H214" i="5"/>
  <c r="H216" i="5" s="1"/>
  <c r="F219" i="5"/>
  <c r="K255" i="5"/>
  <c r="J255" i="5"/>
  <c r="M97" i="5"/>
  <c r="G96" i="5"/>
  <c r="M96" i="5" s="1"/>
  <c r="M172" i="5"/>
  <c r="M175" i="5"/>
  <c r="H208" i="5"/>
  <c r="G111" i="5"/>
  <c r="G190" i="5"/>
  <c r="I208" i="5"/>
  <c r="M222" i="5"/>
  <c r="G219" i="5"/>
  <c r="M219" i="5" s="1"/>
  <c r="M226" i="5"/>
  <c r="G224" i="5"/>
  <c r="M252" i="5"/>
  <c r="G251" i="5"/>
  <c r="M251" i="5" s="1"/>
  <c r="E213" i="4"/>
  <c r="D213" i="4"/>
  <c r="D207" i="4"/>
  <c r="E106" i="2"/>
  <c r="E107" i="4"/>
  <c r="E120" i="2"/>
  <c r="D120" i="2"/>
  <c r="E121" i="4"/>
  <c r="E37" i="4"/>
  <c r="E47" i="4" s="1"/>
  <c r="D37" i="4"/>
  <c r="D47" i="4" s="1"/>
  <c r="F37" i="5" l="1"/>
  <c r="F182" i="5" s="1"/>
  <c r="F247" i="5"/>
  <c r="E247" i="5"/>
  <c r="I214" i="5"/>
  <c r="I216" i="5" s="1"/>
  <c r="I204" i="5"/>
  <c r="G223" i="5"/>
  <c r="M223" i="5" s="1"/>
  <c r="M224" i="5"/>
  <c r="K209" i="5"/>
  <c r="K205" i="5"/>
  <c r="K208" i="5"/>
  <c r="G208" i="5" s="1"/>
  <c r="J208" i="5"/>
  <c r="J209" i="5"/>
  <c r="J205" i="5"/>
  <c r="K185" i="5"/>
  <c r="K188" i="5" s="1"/>
  <c r="K47" i="5"/>
  <c r="K132" i="5" s="1"/>
  <c r="J184" i="5"/>
  <c r="J185" i="5"/>
  <c r="M86" i="5"/>
  <c r="G131" i="5"/>
  <c r="E152" i="4"/>
  <c r="E153" i="4"/>
  <c r="J152" i="5" l="1"/>
  <c r="J151" i="5" s="1"/>
  <c r="J157" i="5"/>
  <c r="K106" i="5"/>
  <c r="K120" i="5" s="1"/>
  <c r="K128" i="5" s="1"/>
  <c r="K142" i="5" s="1"/>
  <c r="K214" i="5"/>
  <c r="K216" i="5" s="1"/>
  <c r="K204" i="5"/>
  <c r="J36" i="5"/>
  <c r="J188" i="5"/>
  <c r="J214" i="5"/>
  <c r="J216" i="5" s="1"/>
  <c r="J204" i="5"/>
  <c r="D185" i="4"/>
  <c r="D153" i="4" s="1"/>
  <c r="D184" i="4"/>
  <c r="D183" i="4"/>
  <c r="K257" i="2"/>
  <c r="J257" i="2"/>
  <c r="I257" i="2"/>
  <c r="H257" i="2"/>
  <c r="D259" i="4"/>
  <c r="D257" i="4"/>
  <c r="E248" i="4"/>
  <c r="D253" i="4"/>
  <c r="D254" i="4" s="1"/>
  <c r="D258" i="4" s="1"/>
  <c r="E250" i="4"/>
  <c r="E251" i="4"/>
  <c r="E252" i="4"/>
  <c r="E253" i="4"/>
  <c r="E254" i="4"/>
  <c r="E255" i="4"/>
  <c r="E249" i="4"/>
  <c r="E214" i="4"/>
  <c r="E184" i="4"/>
  <c r="E185" i="4"/>
  <c r="E186" i="4"/>
  <c r="E187" i="4"/>
  <c r="E188" i="4"/>
  <c r="E189" i="4"/>
  <c r="E183" i="4"/>
  <c r="E158" i="4"/>
  <c r="E157" i="4"/>
  <c r="D158" i="4"/>
  <c r="E159" i="4"/>
  <c r="E160" i="4"/>
  <c r="E161" i="4"/>
  <c r="E162" i="4"/>
  <c r="E163" i="4"/>
  <c r="E164" i="4"/>
  <c r="E165" i="4"/>
  <c r="E129" i="4"/>
  <c r="E116" i="4"/>
  <c r="E117" i="4"/>
  <c r="E118" i="4"/>
  <c r="E119" i="4"/>
  <c r="E120" i="4"/>
  <c r="E122" i="4"/>
  <c r="E123" i="4"/>
  <c r="E124" i="4"/>
  <c r="E125" i="4"/>
  <c r="E126" i="4"/>
  <c r="E127" i="4"/>
  <c r="E128" i="4"/>
  <c r="E130" i="4"/>
  <c r="E131" i="4"/>
  <c r="E132" i="4"/>
  <c r="E133" i="4"/>
  <c r="E108" i="4"/>
  <c r="E109" i="4"/>
  <c r="E110" i="4"/>
  <c r="E111" i="4"/>
  <c r="E112" i="4"/>
  <c r="E113" i="4"/>
  <c r="E114" i="4"/>
  <c r="E115" i="4"/>
  <c r="E74" i="4"/>
  <c r="D58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5" i="4"/>
  <c r="E76" i="4"/>
  <c r="E77" i="4"/>
  <c r="E78" i="4"/>
  <c r="E50" i="4"/>
  <c r="E45" i="4"/>
  <c r="F38" i="4"/>
  <c r="E39" i="4"/>
  <c r="E40" i="4"/>
  <c r="E41" i="4"/>
  <c r="E42" i="4"/>
  <c r="E43" i="4"/>
  <c r="E44" i="4"/>
  <c r="E46" i="4"/>
  <c r="K130" i="5" l="1"/>
  <c r="K129" i="5"/>
  <c r="D48" i="4"/>
  <c r="I47" i="4"/>
  <c r="J132" i="5"/>
  <c r="J46" i="5"/>
  <c r="J120" i="5" s="1"/>
  <c r="J128" i="5" s="1"/>
  <c r="D157" i="4"/>
  <c r="D156" i="4" s="1"/>
  <c r="G41" i="2"/>
  <c r="E36" i="2"/>
  <c r="E46" i="2" s="1"/>
  <c r="F36" i="2"/>
  <c r="I111" i="2"/>
  <c r="I131" i="2"/>
  <c r="F38" i="2"/>
  <c r="F39" i="2"/>
  <c r="E73" i="2"/>
  <c r="F73" i="2"/>
  <c r="E74" i="2"/>
  <c r="F74" i="2"/>
  <c r="I187" i="2"/>
  <c r="D107" i="4" l="1"/>
  <c r="D121" i="4" s="1"/>
  <c r="F48" i="4"/>
  <c r="J142" i="5"/>
  <c r="J130" i="5"/>
  <c r="J129" i="5"/>
  <c r="G254" i="2"/>
  <c r="E255" i="2"/>
  <c r="I258" i="2"/>
  <c r="J258" i="2"/>
  <c r="K258" i="2"/>
  <c r="E57" i="2"/>
  <c r="F56" i="2"/>
  <c r="H57" i="2" l="1"/>
  <c r="E47" i="2"/>
  <c r="K57" i="2"/>
  <c r="J57" i="2"/>
  <c r="I57" i="2"/>
  <c r="K111" i="2"/>
  <c r="G114" i="2"/>
  <c r="E114" i="2" s="1"/>
  <c r="F114" i="2" s="1"/>
  <c r="K78" i="2"/>
  <c r="E132" i="2" l="1"/>
  <c r="D210" i="4"/>
  <c r="G44" i="2"/>
  <c r="D31" i="4"/>
  <c r="G212" i="2"/>
  <c r="G213" i="2"/>
  <c r="F213" i="2" l="1"/>
  <c r="E205" i="2"/>
  <c r="E214" i="2" l="1"/>
  <c r="E216" i="2" s="1"/>
  <c r="E204" i="2"/>
  <c r="D209" i="4"/>
  <c r="D206" i="4" s="1"/>
  <c r="E91" i="4"/>
  <c r="D205" i="4" l="1"/>
  <c r="F207" i="2"/>
  <c r="F206" i="2"/>
  <c r="G252" i="2" l="1"/>
  <c r="F205" i="2"/>
  <c r="F204" i="2" s="1"/>
  <c r="G206" i="2"/>
  <c r="H206" i="2"/>
  <c r="H205" i="2" s="1"/>
  <c r="G248" i="2"/>
  <c r="F248" i="2" s="1"/>
  <c r="E248" i="2" s="1"/>
  <c r="G253" i="2"/>
  <c r="E251" i="2" s="1"/>
  <c r="H214" i="2" l="1"/>
  <c r="H204" i="2"/>
  <c r="I206" i="2"/>
  <c r="G209" i="2"/>
  <c r="J206" i="2"/>
  <c r="J209" i="2" s="1"/>
  <c r="H209" i="2"/>
  <c r="H208" i="2"/>
  <c r="D255" i="4"/>
  <c r="D186" i="4"/>
  <c r="D256" i="4" l="1"/>
  <c r="J205" i="2"/>
  <c r="J208" i="2"/>
  <c r="K206" i="2"/>
  <c r="K209" i="2" s="1"/>
  <c r="I209" i="2"/>
  <c r="I205" i="2"/>
  <c r="I208" i="2"/>
  <c r="G207" i="2"/>
  <c r="G205" i="2" s="1"/>
  <c r="K205" i="2"/>
  <c r="G263" i="4"/>
  <c r="E263" i="4"/>
  <c r="F263" i="4" s="1"/>
  <c r="G262" i="4"/>
  <c r="E262" i="4"/>
  <c r="F262" i="4" s="1"/>
  <c r="G261" i="4"/>
  <c r="E261" i="4"/>
  <c r="F261" i="4" s="1"/>
  <c r="F251" i="4"/>
  <c r="E247" i="4"/>
  <c r="F247" i="4" s="1"/>
  <c r="E246" i="4"/>
  <c r="F246" i="4" s="1"/>
  <c r="E245" i="4"/>
  <c r="F245" i="4" s="1"/>
  <c r="G242" i="4"/>
  <c r="E242" i="4"/>
  <c r="F242" i="4" s="1"/>
  <c r="G241" i="4"/>
  <c r="E241" i="4"/>
  <c r="F241" i="4" s="1"/>
  <c r="G240" i="4"/>
  <c r="E240" i="4"/>
  <c r="F240" i="4" s="1"/>
  <c r="G239" i="4"/>
  <c r="E239" i="4"/>
  <c r="F239" i="4" s="1"/>
  <c r="G237" i="4"/>
  <c r="E237" i="4"/>
  <c r="F237" i="4" s="1"/>
  <c r="G236" i="4"/>
  <c r="E236" i="4"/>
  <c r="F236" i="4" s="1"/>
  <c r="G235" i="4"/>
  <c r="E235" i="4"/>
  <c r="F235" i="4" s="1"/>
  <c r="G233" i="4"/>
  <c r="E233" i="4"/>
  <c r="F233" i="4" s="1"/>
  <c r="G232" i="4"/>
  <c r="E232" i="4"/>
  <c r="F232" i="4" s="1"/>
  <c r="G230" i="4"/>
  <c r="E230" i="4"/>
  <c r="F230" i="4" s="1"/>
  <c r="G229" i="4"/>
  <c r="E229" i="4"/>
  <c r="F229" i="4" s="1"/>
  <c r="G227" i="4"/>
  <c r="E227" i="4"/>
  <c r="F227" i="4" s="1"/>
  <c r="G226" i="4"/>
  <c r="E226" i="4"/>
  <c r="F226" i="4" s="1"/>
  <c r="G223" i="4"/>
  <c r="E223" i="4"/>
  <c r="F223" i="4" s="1"/>
  <c r="G222" i="4"/>
  <c r="E222" i="4"/>
  <c r="F222" i="4" s="1"/>
  <c r="G221" i="4"/>
  <c r="E221" i="4"/>
  <c r="F221" i="4" s="1"/>
  <c r="G218" i="4"/>
  <c r="E218" i="4"/>
  <c r="F218" i="4" s="1"/>
  <c r="G214" i="4"/>
  <c r="F214" i="4"/>
  <c r="G213" i="4"/>
  <c r="F213" i="4"/>
  <c r="E212" i="4"/>
  <c r="F212" i="4" s="1"/>
  <c r="G211" i="4"/>
  <c r="E211" i="4"/>
  <c r="F211" i="4" s="1"/>
  <c r="F210" i="4"/>
  <c r="F208" i="4"/>
  <c r="G205" i="4"/>
  <c r="F205" i="4"/>
  <c r="G203" i="4"/>
  <c r="E203" i="4"/>
  <c r="F203" i="4" s="1"/>
  <c r="G202" i="4"/>
  <c r="E202" i="4"/>
  <c r="F202" i="4" s="1"/>
  <c r="G201" i="4"/>
  <c r="E201" i="4"/>
  <c r="F201" i="4" s="1"/>
  <c r="G200" i="4"/>
  <c r="E200" i="4"/>
  <c r="F200" i="4" s="1"/>
  <c r="G198" i="4"/>
  <c r="E198" i="4"/>
  <c r="F198" i="4" s="1"/>
  <c r="G197" i="4"/>
  <c r="E197" i="4"/>
  <c r="F197" i="4" s="1"/>
  <c r="G196" i="4"/>
  <c r="E196" i="4"/>
  <c r="F196" i="4" s="1"/>
  <c r="G195" i="4"/>
  <c r="E195" i="4"/>
  <c r="F195" i="4" s="1"/>
  <c r="G194" i="4"/>
  <c r="E194" i="4"/>
  <c r="F194" i="4" s="1"/>
  <c r="G193" i="4"/>
  <c r="E193" i="4"/>
  <c r="F193" i="4" s="1"/>
  <c r="G192" i="4"/>
  <c r="E192" i="4"/>
  <c r="F192" i="4" s="1"/>
  <c r="G182" i="4"/>
  <c r="E182" i="4"/>
  <c r="F182" i="4" s="1"/>
  <c r="G179" i="4"/>
  <c r="E179" i="4"/>
  <c r="F179" i="4" s="1"/>
  <c r="G178" i="4"/>
  <c r="E178" i="4"/>
  <c r="F178" i="4" s="1"/>
  <c r="G177" i="4"/>
  <c r="E177" i="4"/>
  <c r="F177" i="4" s="1"/>
  <c r="G175" i="4"/>
  <c r="E175" i="4"/>
  <c r="F175" i="4" s="1"/>
  <c r="G172" i="4"/>
  <c r="E172" i="4"/>
  <c r="F172" i="4" s="1"/>
  <c r="G171" i="4"/>
  <c r="E171" i="4"/>
  <c r="F171" i="4" s="1"/>
  <c r="G170" i="4"/>
  <c r="E170" i="4"/>
  <c r="F170" i="4" s="1"/>
  <c r="G169" i="4"/>
  <c r="E169" i="4"/>
  <c r="F169" i="4" s="1"/>
  <c r="G168" i="4"/>
  <c r="E168" i="4"/>
  <c r="F168" i="4" s="1"/>
  <c r="G165" i="4"/>
  <c r="F165" i="4"/>
  <c r="G164" i="4"/>
  <c r="F164" i="4"/>
  <c r="G162" i="4"/>
  <c r="F162" i="4"/>
  <c r="G161" i="4"/>
  <c r="F161" i="4"/>
  <c r="G155" i="4"/>
  <c r="E155" i="4"/>
  <c r="F155" i="4" s="1"/>
  <c r="G154" i="4"/>
  <c r="E154" i="4"/>
  <c r="F154" i="4" s="1"/>
  <c r="G153" i="4"/>
  <c r="G151" i="4"/>
  <c r="E151" i="4"/>
  <c r="F151" i="4" s="1"/>
  <c r="G150" i="4"/>
  <c r="E150" i="4"/>
  <c r="F150" i="4" s="1"/>
  <c r="G149" i="4"/>
  <c r="E149" i="4"/>
  <c r="F149" i="4" s="1"/>
  <c r="G148" i="4"/>
  <c r="E148" i="4"/>
  <c r="F148" i="4" s="1"/>
  <c r="G147" i="4"/>
  <c r="E147" i="4"/>
  <c r="F147" i="4" s="1"/>
  <c r="G146" i="4"/>
  <c r="E146" i="4"/>
  <c r="F146" i="4" s="1"/>
  <c r="G142" i="4"/>
  <c r="E142" i="4"/>
  <c r="F142" i="4" s="1"/>
  <c r="G141" i="4"/>
  <c r="E141" i="4"/>
  <c r="F141" i="4" s="1"/>
  <c r="G140" i="4"/>
  <c r="E140" i="4"/>
  <c r="F140" i="4" s="1"/>
  <c r="G139" i="4"/>
  <c r="E139" i="4"/>
  <c r="F139" i="4" s="1"/>
  <c r="G137" i="4"/>
  <c r="E137" i="4"/>
  <c r="F137" i="4" s="1"/>
  <c r="G136" i="4"/>
  <c r="E136" i="4"/>
  <c r="F136" i="4" s="1"/>
  <c r="G135" i="4"/>
  <c r="E80" i="4"/>
  <c r="G80" i="4"/>
  <c r="E81" i="4"/>
  <c r="F81" i="4" s="1"/>
  <c r="G81" i="4"/>
  <c r="E82" i="4"/>
  <c r="F82" i="4" s="1"/>
  <c r="G82" i="4"/>
  <c r="E83" i="4"/>
  <c r="F83" i="4" s="1"/>
  <c r="G83" i="4"/>
  <c r="E84" i="4"/>
  <c r="F84" i="4" s="1"/>
  <c r="G84" i="4"/>
  <c r="E85" i="4"/>
  <c r="F85" i="4" s="1"/>
  <c r="G85" i="4"/>
  <c r="E86" i="4"/>
  <c r="F86" i="4" s="1"/>
  <c r="G86" i="4"/>
  <c r="E88" i="4"/>
  <c r="G88" i="4"/>
  <c r="E89" i="4"/>
  <c r="F89" i="4" s="1"/>
  <c r="G89" i="4"/>
  <c r="E90" i="4"/>
  <c r="F90" i="4" s="1"/>
  <c r="G90" i="4"/>
  <c r="F91" i="4"/>
  <c r="G91" i="4"/>
  <c r="E92" i="4"/>
  <c r="F92" i="4" s="1"/>
  <c r="G92" i="4"/>
  <c r="G93" i="4"/>
  <c r="E94" i="4"/>
  <c r="F94" i="4" s="1"/>
  <c r="G94" i="4"/>
  <c r="G95" i="4"/>
  <c r="E96" i="4"/>
  <c r="F96" i="4" s="1"/>
  <c r="G96" i="4"/>
  <c r="E98" i="4"/>
  <c r="G98" i="4"/>
  <c r="E99" i="4"/>
  <c r="F99" i="4" s="1"/>
  <c r="G99" i="4"/>
  <c r="E100" i="4"/>
  <c r="F100" i="4" s="1"/>
  <c r="G100" i="4"/>
  <c r="E101" i="4"/>
  <c r="F101" i="4" s="1"/>
  <c r="G101" i="4"/>
  <c r="E102" i="4"/>
  <c r="F102" i="4" s="1"/>
  <c r="G102" i="4"/>
  <c r="E103" i="4"/>
  <c r="F103" i="4" s="1"/>
  <c r="G103" i="4"/>
  <c r="E104" i="4"/>
  <c r="F104" i="4" s="1"/>
  <c r="G104" i="4"/>
  <c r="E105" i="4"/>
  <c r="F105" i="4" s="1"/>
  <c r="G105" i="4"/>
  <c r="E106" i="4"/>
  <c r="F106" i="4" s="1"/>
  <c r="G106" i="4"/>
  <c r="F108" i="4"/>
  <c r="G108" i="4"/>
  <c r="F109" i="4"/>
  <c r="G109" i="4"/>
  <c r="F110" i="4"/>
  <c r="G110" i="4"/>
  <c r="F111" i="4"/>
  <c r="G111" i="4"/>
  <c r="F113" i="4"/>
  <c r="G113" i="4"/>
  <c r="F114" i="4"/>
  <c r="G114" i="4"/>
  <c r="F115" i="4"/>
  <c r="G115" i="4"/>
  <c r="F117" i="4"/>
  <c r="G117" i="4"/>
  <c r="F118" i="4"/>
  <c r="G118" i="4"/>
  <c r="F119" i="4"/>
  <c r="G119" i="4"/>
  <c r="F120" i="4"/>
  <c r="G120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E28" i="4"/>
  <c r="F28" i="4" s="1"/>
  <c r="G28" i="4"/>
  <c r="E29" i="4"/>
  <c r="F29" i="4" s="1"/>
  <c r="G29" i="4"/>
  <c r="E30" i="4"/>
  <c r="F30" i="4" s="1"/>
  <c r="G30" i="4"/>
  <c r="E32" i="4"/>
  <c r="F32" i="4" s="1"/>
  <c r="G32" i="4"/>
  <c r="E33" i="4"/>
  <c r="F33" i="4" s="1"/>
  <c r="G33" i="4"/>
  <c r="E34" i="4"/>
  <c r="F34" i="4" s="1"/>
  <c r="G34" i="4"/>
  <c r="E35" i="4"/>
  <c r="F35" i="4" s="1"/>
  <c r="G35" i="4"/>
  <c r="E36" i="4"/>
  <c r="F36" i="4" s="1"/>
  <c r="G36" i="4"/>
  <c r="F39" i="4"/>
  <c r="F40" i="4"/>
  <c r="F41" i="4"/>
  <c r="F44" i="4"/>
  <c r="G44" i="4"/>
  <c r="F45" i="4"/>
  <c r="F46" i="4"/>
  <c r="E49" i="4"/>
  <c r="F49" i="4" s="1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F75" i="4"/>
  <c r="G75" i="4"/>
  <c r="F76" i="4"/>
  <c r="G76" i="4"/>
  <c r="F77" i="4"/>
  <c r="G77" i="4"/>
  <c r="F78" i="4"/>
  <c r="G78" i="4"/>
  <c r="E27" i="4"/>
  <c r="F27" i="4" s="1"/>
  <c r="F98" i="4" l="1"/>
  <c r="E97" i="4"/>
  <c r="F88" i="4"/>
  <c r="E87" i="4"/>
  <c r="F80" i="4"/>
  <c r="E79" i="4"/>
  <c r="G212" i="4"/>
  <c r="G214" i="2"/>
  <c r="G204" i="2"/>
  <c r="I204" i="2"/>
  <c r="K214" i="2"/>
  <c r="K204" i="2"/>
  <c r="K208" i="2"/>
  <c r="G208" i="2" s="1"/>
  <c r="J214" i="2"/>
  <c r="J204" i="2"/>
  <c r="G45" i="4"/>
  <c r="G59" i="4"/>
  <c r="G208" i="4"/>
  <c r="F209" i="4"/>
  <c r="E206" i="4"/>
  <c r="F207" i="4"/>
  <c r="G207" i="4"/>
  <c r="G209" i="4"/>
  <c r="G210" i="4"/>
  <c r="G41" i="4"/>
  <c r="G39" i="4"/>
  <c r="G46" i="4"/>
  <c r="G251" i="4"/>
  <c r="G27" i="4"/>
  <c r="G245" i="4"/>
  <c r="G247" i="4"/>
  <c r="G74" i="4"/>
  <c r="G40" i="4"/>
  <c r="G246" i="4"/>
  <c r="G38" i="4"/>
  <c r="E258" i="4"/>
  <c r="H258" i="2"/>
  <c r="E259" i="4" s="1"/>
  <c r="H259" i="2"/>
  <c r="E260" i="4" s="1"/>
  <c r="G250" i="2"/>
  <c r="G241" i="2"/>
  <c r="M241" i="2" s="1"/>
  <c r="F241" i="2"/>
  <c r="G240" i="2"/>
  <c r="M240" i="2" s="1"/>
  <c r="F240" i="2"/>
  <c r="G239" i="2"/>
  <c r="M239" i="2" s="1"/>
  <c r="F239" i="2"/>
  <c r="G238" i="2"/>
  <c r="M238" i="2" s="1"/>
  <c r="F238" i="2"/>
  <c r="G235" i="2"/>
  <c r="M235" i="2" s="1"/>
  <c r="F235" i="2"/>
  <c r="G234" i="2"/>
  <c r="M234" i="2" s="1"/>
  <c r="F234" i="2"/>
  <c r="G232" i="2"/>
  <c r="M232" i="2" s="1"/>
  <c r="F232" i="2"/>
  <c r="G231" i="2"/>
  <c r="M231" i="2" s="1"/>
  <c r="F231" i="2"/>
  <c r="G229" i="2"/>
  <c r="F229" i="2"/>
  <c r="G228" i="2"/>
  <c r="M228" i="2" s="1"/>
  <c r="F228" i="2"/>
  <c r="G226" i="2"/>
  <c r="M226" i="2" s="1"/>
  <c r="F226" i="2"/>
  <c r="G225" i="2"/>
  <c r="M225" i="2" s="1"/>
  <c r="F225" i="2"/>
  <c r="G222" i="2"/>
  <c r="M222" i="2" s="1"/>
  <c r="F222" i="2"/>
  <c r="G221" i="2"/>
  <c r="M221" i="2" s="1"/>
  <c r="F221" i="2"/>
  <c r="G220" i="2"/>
  <c r="M220" i="2" s="1"/>
  <c r="F220" i="2"/>
  <c r="F212" i="2"/>
  <c r="G215" i="2"/>
  <c r="H215" i="2" s="1"/>
  <c r="I215" i="2" s="1"/>
  <c r="E216" i="4" s="1"/>
  <c r="F217" i="2"/>
  <c r="G217" i="2"/>
  <c r="G211" i="2"/>
  <c r="F211" i="2"/>
  <c r="F200" i="2"/>
  <c r="G200" i="2"/>
  <c r="M200" i="2" s="1"/>
  <c r="F201" i="2"/>
  <c r="G201" i="2"/>
  <c r="M201" i="2" s="1"/>
  <c r="F202" i="2"/>
  <c r="G202" i="2"/>
  <c r="M202" i="2" s="1"/>
  <c r="G199" i="2"/>
  <c r="M199" i="2" s="1"/>
  <c r="F199" i="2"/>
  <c r="F192" i="2"/>
  <c r="G192" i="2"/>
  <c r="M192" i="2" s="1"/>
  <c r="F193" i="2"/>
  <c r="G193" i="2"/>
  <c r="M193" i="2" s="1"/>
  <c r="F194" i="2"/>
  <c r="G194" i="2"/>
  <c r="M194" i="2" s="1"/>
  <c r="F195" i="2"/>
  <c r="G195" i="2"/>
  <c r="M195" i="2" s="1"/>
  <c r="F196" i="2"/>
  <c r="G196" i="2"/>
  <c r="M196" i="2" s="1"/>
  <c r="F197" i="2"/>
  <c r="G197" i="2"/>
  <c r="M197" i="2" s="1"/>
  <c r="G191" i="2"/>
  <c r="M191" i="2" s="1"/>
  <c r="F191" i="2"/>
  <c r="D188" i="2"/>
  <c r="H187" i="2"/>
  <c r="J187" i="2"/>
  <c r="K187" i="2"/>
  <c r="H186" i="2"/>
  <c r="I186" i="2"/>
  <c r="J186" i="2"/>
  <c r="K186" i="2"/>
  <c r="E186" i="2"/>
  <c r="H183" i="2"/>
  <c r="I183" i="2"/>
  <c r="J183" i="2"/>
  <c r="K183" i="2"/>
  <c r="E183" i="2"/>
  <c r="E172" i="2"/>
  <c r="E179" i="2" s="1"/>
  <c r="F172" i="2"/>
  <c r="F179" i="2" s="1"/>
  <c r="G172" i="2"/>
  <c r="G179" i="2" s="1"/>
  <c r="H172" i="2"/>
  <c r="E173" i="4" s="1"/>
  <c r="I172" i="2"/>
  <c r="I179" i="2" s="1"/>
  <c r="J172" i="2"/>
  <c r="J179" i="2" s="1"/>
  <c r="K172" i="2"/>
  <c r="K179" i="2" s="1"/>
  <c r="D172" i="2"/>
  <c r="D179" i="2" s="1"/>
  <c r="G169" i="2"/>
  <c r="M169" i="2" s="1"/>
  <c r="F169" i="2"/>
  <c r="G164" i="2"/>
  <c r="F164" i="2"/>
  <c r="G163" i="2"/>
  <c r="F163" i="2"/>
  <c r="G161" i="2"/>
  <c r="F161" i="2"/>
  <c r="G160" i="2"/>
  <c r="F160" i="2"/>
  <c r="F153" i="2"/>
  <c r="G153" i="2"/>
  <c r="F154" i="2"/>
  <c r="G154" i="2"/>
  <c r="F146" i="2"/>
  <c r="G146" i="2"/>
  <c r="F147" i="2"/>
  <c r="G147" i="2"/>
  <c r="F148" i="2"/>
  <c r="G148" i="2"/>
  <c r="F149" i="2"/>
  <c r="G149" i="2"/>
  <c r="F150" i="2"/>
  <c r="G150" i="2"/>
  <c r="G145" i="2"/>
  <c r="F145" i="2"/>
  <c r="E144" i="2"/>
  <c r="E137" i="2"/>
  <c r="D137" i="2"/>
  <c r="F139" i="2"/>
  <c r="G139" i="2"/>
  <c r="F140" i="2"/>
  <c r="G140" i="2"/>
  <c r="F141" i="2"/>
  <c r="G141" i="2"/>
  <c r="G138" i="2"/>
  <c r="F138" i="2"/>
  <c r="K137" i="2"/>
  <c r="J137" i="2"/>
  <c r="I137" i="2"/>
  <c r="H137" i="2"/>
  <c r="E138" i="4" s="1"/>
  <c r="H134" i="2"/>
  <c r="E135" i="4" s="1"/>
  <c r="F135" i="4" s="1"/>
  <c r="I134" i="2"/>
  <c r="J134" i="2"/>
  <c r="K134" i="2"/>
  <c r="D134" i="2"/>
  <c r="E134" i="2"/>
  <c r="G135" i="2"/>
  <c r="G134" i="2" s="1"/>
  <c r="F135" i="2"/>
  <c r="F134" i="2" s="1"/>
  <c r="G124" i="2"/>
  <c r="F124" i="2"/>
  <c r="G123" i="2"/>
  <c r="F123" i="2"/>
  <c r="G119" i="2"/>
  <c r="F119" i="2"/>
  <c r="G118" i="2"/>
  <c r="F118" i="2"/>
  <c r="G117" i="2"/>
  <c r="F117" i="2"/>
  <c r="G116" i="2"/>
  <c r="F116" i="2"/>
  <c r="F113" i="2"/>
  <c r="G113" i="2"/>
  <c r="G112" i="2"/>
  <c r="F112" i="2"/>
  <c r="G105" i="2"/>
  <c r="M105" i="2" s="1"/>
  <c r="F105" i="2"/>
  <c r="G104" i="2"/>
  <c r="M104" i="2" s="1"/>
  <c r="F104" i="2"/>
  <c r="G103" i="2"/>
  <c r="M103" i="2" s="1"/>
  <c r="F103" i="2"/>
  <c r="G102" i="2"/>
  <c r="M102" i="2" s="1"/>
  <c r="F102" i="2"/>
  <c r="G101" i="2"/>
  <c r="M101" i="2" s="1"/>
  <c r="F101" i="2"/>
  <c r="G100" i="2"/>
  <c r="F100" i="2"/>
  <c r="G99" i="2"/>
  <c r="M99" i="2" s="1"/>
  <c r="F99" i="2"/>
  <c r="G98" i="2"/>
  <c r="M98" i="2" s="1"/>
  <c r="F98" i="2"/>
  <c r="G97" i="2"/>
  <c r="M97" i="2" s="1"/>
  <c r="F97" i="2"/>
  <c r="G95" i="2"/>
  <c r="M95" i="2" s="1"/>
  <c r="F95" i="2"/>
  <c r="F94" i="2" s="1"/>
  <c r="G93" i="2"/>
  <c r="M93" i="2" s="1"/>
  <c r="F93" i="2"/>
  <c r="F92" i="2" s="1"/>
  <c r="K94" i="2"/>
  <c r="J94" i="2"/>
  <c r="I94" i="2"/>
  <c r="H94" i="2"/>
  <c r="E95" i="4" s="1"/>
  <c r="F95" i="4" s="1"/>
  <c r="G94" i="2"/>
  <c r="E94" i="2"/>
  <c r="D94" i="2"/>
  <c r="E92" i="2"/>
  <c r="H92" i="2"/>
  <c r="E93" i="4" s="1"/>
  <c r="F93" i="4" s="1"/>
  <c r="I92" i="2"/>
  <c r="J92" i="2"/>
  <c r="K92" i="2"/>
  <c r="D92" i="2"/>
  <c r="G91" i="2"/>
  <c r="G90" i="2"/>
  <c r="M90" i="2" s="1"/>
  <c r="G89" i="2"/>
  <c r="G88" i="2"/>
  <c r="G87" i="2"/>
  <c r="M87" i="2" s="1"/>
  <c r="F91" i="2"/>
  <c r="F90" i="2"/>
  <c r="F89" i="2"/>
  <c r="F88" i="2"/>
  <c r="F87" i="2"/>
  <c r="G80" i="2"/>
  <c r="M80" i="2" s="1"/>
  <c r="G81" i="2"/>
  <c r="M81" i="2" s="1"/>
  <c r="G82" i="2"/>
  <c r="G83" i="2"/>
  <c r="M83" i="2" s="1"/>
  <c r="G84" i="2"/>
  <c r="M84" i="2" s="1"/>
  <c r="G85" i="2"/>
  <c r="M85" i="2" s="1"/>
  <c r="G79" i="2"/>
  <c r="M79" i="2" s="1"/>
  <c r="F80" i="2"/>
  <c r="F81" i="2"/>
  <c r="F82" i="2"/>
  <c r="F83" i="2"/>
  <c r="F84" i="2"/>
  <c r="F85" i="2"/>
  <c r="F79" i="2"/>
  <c r="G75" i="2"/>
  <c r="G76" i="2"/>
  <c r="G77" i="2"/>
  <c r="G69" i="2"/>
  <c r="G70" i="2"/>
  <c r="G71" i="2"/>
  <c r="G72" i="2"/>
  <c r="G73" i="2"/>
  <c r="G74" i="2"/>
  <c r="G66" i="2"/>
  <c r="G67" i="2"/>
  <c r="G68" i="2"/>
  <c r="G59" i="2"/>
  <c r="G60" i="2"/>
  <c r="G61" i="2"/>
  <c r="G62" i="2"/>
  <c r="G63" i="2"/>
  <c r="G64" i="2"/>
  <c r="G65" i="2"/>
  <c r="G52" i="2"/>
  <c r="G53" i="2"/>
  <c r="G54" i="2"/>
  <c r="G55" i="2"/>
  <c r="G50" i="2"/>
  <c r="G51" i="2"/>
  <c r="G49" i="2"/>
  <c r="F77" i="2"/>
  <c r="F68" i="2"/>
  <c r="F69" i="2"/>
  <c r="F70" i="2"/>
  <c r="F71" i="2"/>
  <c r="F72" i="2"/>
  <c r="F76" i="2"/>
  <c r="F58" i="2"/>
  <c r="G58" i="2" s="1"/>
  <c r="F59" i="2"/>
  <c r="F60" i="2"/>
  <c r="F61" i="2"/>
  <c r="F62" i="2"/>
  <c r="F63" i="2"/>
  <c r="F64" i="2"/>
  <c r="F65" i="2"/>
  <c r="F66" i="2"/>
  <c r="F67" i="2"/>
  <c r="F50" i="2"/>
  <c r="F51" i="2"/>
  <c r="F52" i="2"/>
  <c r="F53" i="2"/>
  <c r="F54" i="2"/>
  <c r="F55" i="2"/>
  <c r="F49" i="2"/>
  <c r="G43" i="2"/>
  <c r="G45" i="2"/>
  <c r="E42" i="2"/>
  <c r="F41" i="2"/>
  <c r="F43" i="2"/>
  <c r="F44" i="2"/>
  <c r="G38" i="2"/>
  <c r="G36" i="2" s="1"/>
  <c r="G39" i="2"/>
  <c r="G40" i="2"/>
  <c r="G37" i="2"/>
  <c r="G27" i="2"/>
  <c r="M27" i="2" s="1"/>
  <c r="G28" i="2"/>
  <c r="M28" i="2" s="1"/>
  <c r="G29" i="2"/>
  <c r="M29" i="2" s="1"/>
  <c r="M82" i="2"/>
  <c r="M88" i="2"/>
  <c r="M89" i="2"/>
  <c r="M91" i="2"/>
  <c r="M100" i="2"/>
  <c r="M167" i="2"/>
  <c r="M168" i="2"/>
  <c r="M170" i="2"/>
  <c r="M171" i="2"/>
  <c r="M174" i="2"/>
  <c r="M176" i="2"/>
  <c r="M177" i="2"/>
  <c r="M178" i="2"/>
  <c r="M180" i="2"/>
  <c r="M181" i="2"/>
  <c r="M189" i="2"/>
  <c r="M203" i="2"/>
  <c r="M217" i="2"/>
  <c r="M218" i="2"/>
  <c r="M229" i="2"/>
  <c r="M236" i="2"/>
  <c r="M237" i="2"/>
  <c r="M242" i="2"/>
  <c r="F27" i="2"/>
  <c r="F28" i="2"/>
  <c r="F29" i="2"/>
  <c r="I30" i="2"/>
  <c r="J30" i="2"/>
  <c r="K30" i="2"/>
  <c r="H30" i="2"/>
  <c r="I41" i="2" l="1"/>
  <c r="F214" i="2"/>
  <c r="F216" i="2" s="1"/>
  <c r="H216" i="2"/>
  <c r="G216" i="2"/>
  <c r="F137" i="2"/>
  <c r="F42" i="2"/>
  <c r="F215" i="4"/>
  <c r="F187" i="4"/>
  <c r="G187" i="4"/>
  <c r="G206" i="4"/>
  <c r="F206" i="4"/>
  <c r="G183" i="2"/>
  <c r="G186" i="2"/>
  <c r="G187" i="2"/>
  <c r="E45" i="2"/>
  <c r="M250" i="2"/>
  <c r="F250" i="2"/>
  <c r="E250" i="2" s="1"/>
  <c r="E40" i="2"/>
  <c r="F40" i="2" s="1"/>
  <c r="E37" i="2"/>
  <c r="F37" i="2" s="1"/>
  <c r="M26" i="2"/>
  <c r="G137" i="2"/>
  <c r="F219" i="2"/>
  <c r="F186" i="2"/>
  <c r="F183" i="2"/>
  <c r="F188" i="4"/>
  <c r="G188" i="4"/>
  <c r="F258" i="4"/>
  <c r="G258" i="4"/>
  <c r="F31" i="4"/>
  <c r="G31" i="4"/>
  <c r="F184" i="4"/>
  <c r="G184" i="4"/>
  <c r="F259" i="4"/>
  <c r="G259" i="4"/>
  <c r="H179" i="2"/>
  <c r="E180" i="4" s="1"/>
  <c r="M94" i="2"/>
  <c r="F111" i="2"/>
  <c r="G92" i="2"/>
  <c r="M92" i="2" s="1"/>
  <c r="H41" i="2"/>
  <c r="K41" i="2"/>
  <c r="J41" i="2"/>
  <c r="I42" i="2" l="1"/>
  <c r="I36" i="2" s="1"/>
  <c r="J215" i="2"/>
  <c r="I216" i="2"/>
  <c r="E217" i="4" s="1"/>
  <c r="F217" i="4" s="1"/>
  <c r="G217" i="4"/>
  <c r="F216" i="4"/>
  <c r="G216" i="4"/>
  <c r="G215" i="4"/>
  <c r="E187" i="2"/>
  <c r="F45" i="2"/>
  <c r="F187" i="2" s="1"/>
  <c r="F30" i="2"/>
  <c r="E30" i="2"/>
  <c r="J42" i="2"/>
  <c r="K42" i="2"/>
  <c r="H42" i="2"/>
  <c r="H36" i="2" s="1"/>
  <c r="I46" i="2" l="1"/>
  <c r="K215" i="2"/>
  <c r="K216" i="2" s="1"/>
  <c r="J216" i="2"/>
  <c r="F42" i="4"/>
  <c r="G42" i="4"/>
  <c r="F43" i="4" l="1"/>
  <c r="G43" i="4"/>
  <c r="G249" i="2"/>
  <c r="F182" i="2"/>
  <c r="H182" i="2"/>
  <c r="I182" i="2"/>
  <c r="J182" i="2"/>
  <c r="K182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249" i="2" l="1"/>
  <c r="F249" i="2"/>
  <c r="E249" i="2" s="1"/>
  <c r="F250" i="4"/>
  <c r="G250" i="4"/>
  <c r="F183" i="4"/>
  <c r="G183" i="4"/>
  <c r="M187" i="2"/>
  <c r="M183" i="2"/>
  <c r="G182" i="2"/>
  <c r="M182" i="2" s="1"/>
  <c r="M186" i="2"/>
  <c r="E209" i="2" l="1"/>
  <c r="F209" i="2" s="1"/>
  <c r="E208" i="2"/>
  <c r="F208" i="2" s="1"/>
  <c r="E182" i="2"/>
  <c r="F254" i="2" l="1"/>
  <c r="M254" i="2" l="1"/>
  <c r="M248" i="2"/>
  <c r="D260" i="4"/>
  <c r="D252" i="4"/>
  <c r="D248" i="4"/>
  <c r="D244" i="4"/>
  <c r="D234" i="4"/>
  <c r="D231" i="4"/>
  <c r="D228" i="4"/>
  <c r="D225" i="4"/>
  <c r="D220" i="4"/>
  <c r="D199" i="4"/>
  <c r="D191" i="4"/>
  <c r="D189" i="4"/>
  <c r="D176" i="4"/>
  <c r="D174" i="4" s="1"/>
  <c r="D173" i="4"/>
  <c r="D163" i="4"/>
  <c r="D160" i="4"/>
  <c r="D152" i="4"/>
  <c r="D145" i="4"/>
  <c r="D138" i="4"/>
  <c r="D116" i="4"/>
  <c r="D112" i="4"/>
  <c r="D97" i="4"/>
  <c r="D87" i="4"/>
  <c r="D79" i="4"/>
  <c r="F249" i="4" l="1"/>
  <c r="G249" i="4"/>
  <c r="M252" i="2"/>
  <c r="F253" i="4"/>
  <c r="G253" i="4"/>
  <c r="F255" i="4"/>
  <c r="G255" i="4"/>
  <c r="M253" i="2"/>
  <c r="G163" i="4"/>
  <c r="G116" i="4"/>
  <c r="G231" i="4"/>
  <c r="G225" i="4"/>
  <c r="G234" i="4"/>
  <c r="G112" i="4"/>
  <c r="G174" i="4"/>
  <c r="G145" i="4"/>
  <c r="G152" i="4"/>
  <c r="G79" i="4"/>
  <c r="G191" i="4"/>
  <c r="G260" i="4"/>
  <c r="F260" i="4"/>
  <c r="G228" i="4"/>
  <c r="G176" i="4"/>
  <c r="G87" i="4"/>
  <c r="D159" i="4"/>
  <c r="G199" i="4"/>
  <c r="D180" i="4"/>
  <c r="G173" i="4"/>
  <c r="F173" i="4"/>
  <c r="G138" i="4"/>
  <c r="F138" i="4"/>
  <c r="G97" i="4"/>
  <c r="G160" i="4"/>
  <c r="G220" i="4"/>
  <c r="D132" i="4"/>
  <c r="D166" i="4"/>
  <c r="D224" i="4"/>
  <c r="D133" i="4"/>
  <c r="E257" i="4" l="1"/>
  <c r="E256" i="4" s="1"/>
  <c r="F254" i="4"/>
  <c r="G254" i="4"/>
  <c r="G180" i="4"/>
  <c r="F180" i="4"/>
  <c r="G224" i="4"/>
  <c r="G159" i="4"/>
  <c r="K259" i="2"/>
  <c r="J259" i="2"/>
  <c r="I259" i="2"/>
  <c r="G259" i="2"/>
  <c r="F259" i="2"/>
  <c r="E259" i="2"/>
  <c r="D259" i="2"/>
  <c r="D255" i="2"/>
  <c r="K251" i="2"/>
  <c r="J251" i="2"/>
  <c r="I251" i="2"/>
  <c r="H251" i="2"/>
  <c r="G251" i="2"/>
  <c r="F251" i="2"/>
  <c r="D251" i="2"/>
  <c r="K247" i="2"/>
  <c r="J247" i="2"/>
  <c r="I247" i="2"/>
  <c r="H247" i="2"/>
  <c r="G247" i="2"/>
  <c r="F247" i="2"/>
  <c r="E247" i="2"/>
  <c r="E157" i="2" s="1"/>
  <c r="D247" i="2"/>
  <c r="K243" i="2"/>
  <c r="J243" i="2"/>
  <c r="I243" i="2"/>
  <c r="H243" i="2"/>
  <c r="E244" i="4" s="1"/>
  <c r="G243" i="2"/>
  <c r="F243" i="2"/>
  <c r="E243" i="2"/>
  <c r="D243" i="2"/>
  <c r="K233" i="2"/>
  <c r="J233" i="2"/>
  <c r="I233" i="2"/>
  <c r="H233" i="2"/>
  <c r="E234" i="4" s="1"/>
  <c r="F234" i="4" s="1"/>
  <c r="G233" i="2"/>
  <c r="F233" i="2"/>
  <c r="E233" i="2"/>
  <c r="D233" i="2"/>
  <c r="K230" i="2"/>
  <c r="J230" i="2"/>
  <c r="I230" i="2"/>
  <c r="H230" i="2"/>
  <c r="E231" i="4" s="1"/>
  <c r="F231" i="4" s="1"/>
  <c r="G230" i="2"/>
  <c r="F230" i="2"/>
  <c r="E230" i="2"/>
  <c r="D230" i="2"/>
  <c r="K227" i="2"/>
  <c r="J227" i="2"/>
  <c r="I227" i="2"/>
  <c r="H227" i="2"/>
  <c r="E228" i="4" s="1"/>
  <c r="F228" i="4" s="1"/>
  <c r="G227" i="2"/>
  <c r="F227" i="2"/>
  <c r="E227" i="2"/>
  <c r="D227" i="2"/>
  <c r="K224" i="2"/>
  <c r="J224" i="2"/>
  <c r="J223" i="2" s="1"/>
  <c r="I224" i="2"/>
  <c r="I223" i="2" s="1"/>
  <c r="H224" i="2"/>
  <c r="G224" i="2"/>
  <c r="F224" i="2"/>
  <c r="E224" i="2"/>
  <c r="E223" i="2" s="1"/>
  <c r="D224" i="2"/>
  <c r="D223" i="2" s="1"/>
  <c r="K219" i="2"/>
  <c r="J219" i="2"/>
  <c r="I219" i="2"/>
  <c r="H219" i="2"/>
  <c r="E220" i="4" s="1"/>
  <c r="F220" i="4" s="1"/>
  <c r="G219" i="2"/>
  <c r="E219" i="2"/>
  <c r="D219" i="2"/>
  <c r="K198" i="2"/>
  <c r="J198" i="2"/>
  <c r="I198" i="2"/>
  <c r="H198" i="2"/>
  <c r="E199" i="4" s="1"/>
  <c r="F199" i="4" s="1"/>
  <c r="G198" i="2"/>
  <c r="F198" i="2"/>
  <c r="E198" i="2"/>
  <c r="D198" i="2"/>
  <c r="K190" i="2"/>
  <c r="J190" i="2"/>
  <c r="I190" i="2"/>
  <c r="H190" i="2"/>
  <c r="E191" i="4" s="1"/>
  <c r="F191" i="4" s="1"/>
  <c r="G190" i="2"/>
  <c r="F190" i="2"/>
  <c r="E190" i="2"/>
  <c r="D190" i="2"/>
  <c r="K175" i="2"/>
  <c r="K173" i="2" s="1"/>
  <c r="J175" i="2"/>
  <c r="J173" i="2" s="1"/>
  <c r="I175" i="2"/>
  <c r="I173" i="2" s="1"/>
  <c r="H175" i="2"/>
  <c r="G175" i="2"/>
  <c r="G173" i="2" s="1"/>
  <c r="F175" i="2"/>
  <c r="F173" i="2" s="1"/>
  <c r="E175" i="2"/>
  <c r="E173" i="2" s="1"/>
  <c r="D175" i="2"/>
  <c r="D173" i="2" s="1"/>
  <c r="K162" i="2"/>
  <c r="J162" i="2"/>
  <c r="I162" i="2"/>
  <c r="H162" i="2"/>
  <c r="F163" i="4" s="1"/>
  <c r="G162" i="2"/>
  <c r="F162" i="2"/>
  <c r="E162" i="2"/>
  <c r="D162" i="2"/>
  <c r="K159" i="2"/>
  <c r="K158" i="2" s="1"/>
  <c r="J159" i="2"/>
  <c r="J158" i="2" s="1"/>
  <c r="I159" i="2"/>
  <c r="I158" i="2" s="1"/>
  <c r="H159" i="2"/>
  <c r="G159" i="2"/>
  <c r="F159" i="2"/>
  <c r="F158" i="2" s="1"/>
  <c r="E159" i="2"/>
  <c r="E158" i="2" s="1"/>
  <c r="D159" i="2"/>
  <c r="D158" i="2" s="1"/>
  <c r="D155" i="2"/>
  <c r="D151" i="2"/>
  <c r="K144" i="2"/>
  <c r="J144" i="2"/>
  <c r="I144" i="2"/>
  <c r="H144" i="2"/>
  <c r="E145" i="4" s="1"/>
  <c r="F145" i="4" s="1"/>
  <c r="G144" i="2"/>
  <c r="F144" i="2"/>
  <c r="D144" i="2"/>
  <c r="K115" i="2"/>
  <c r="J115" i="2"/>
  <c r="I115" i="2"/>
  <c r="H115" i="2"/>
  <c r="F116" i="4" s="1"/>
  <c r="G115" i="2"/>
  <c r="F115" i="2"/>
  <c r="E115" i="2"/>
  <c r="J111" i="2"/>
  <c r="H111" i="2"/>
  <c r="F112" i="4" s="1"/>
  <c r="G111" i="2"/>
  <c r="E111" i="2"/>
  <c r="D111" i="2"/>
  <c r="K96" i="2"/>
  <c r="J96" i="2"/>
  <c r="I96" i="2"/>
  <c r="H96" i="2"/>
  <c r="F97" i="4" s="1"/>
  <c r="G96" i="2"/>
  <c r="F96" i="2"/>
  <c r="E96" i="2"/>
  <c r="D96" i="2"/>
  <c r="K86" i="2"/>
  <c r="J86" i="2"/>
  <c r="I86" i="2"/>
  <c r="H86" i="2"/>
  <c r="G86" i="2"/>
  <c r="F86" i="2"/>
  <c r="F131" i="2" s="1"/>
  <c r="E86" i="2"/>
  <c r="E131" i="2" s="1"/>
  <c r="D86" i="2"/>
  <c r="J78" i="2"/>
  <c r="I78" i="2"/>
  <c r="H78" i="2"/>
  <c r="F79" i="4" s="1"/>
  <c r="G78" i="2"/>
  <c r="F78" i="2"/>
  <c r="E78" i="2"/>
  <c r="D78" i="2"/>
  <c r="D47" i="2"/>
  <c r="K36" i="2"/>
  <c r="D36" i="2"/>
  <c r="D30" i="2"/>
  <c r="I152" i="2" l="1"/>
  <c r="I151" i="2" s="1"/>
  <c r="I157" i="2"/>
  <c r="J157" i="2"/>
  <c r="J152" i="2"/>
  <c r="J151" i="2" s="1"/>
  <c r="K152" i="2"/>
  <c r="K151" i="2" s="1"/>
  <c r="K157" i="2"/>
  <c r="F248" i="4"/>
  <c r="H152" i="2"/>
  <c r="H157" i="2"/>
  <c r="E152" i="2"/>
  <c r="E151" i="2" s="1"/>
  <c r="F152" i="2"/>
  <c r="F151" i="2" s="1"/>
  <c r="F157" i="2"/>
  <c r="G157" i="2"/>
  <c r="G152" i="2"/>
  <c r="G151" i="2" s="1"/>
  <c r="J131" i="2"/>
  <c r="K223" i="2"/>
  <c r="G257" i="4"/>
  <c r="F257" i="4"/>
  <c r="D131" i="2"/>
  <c r="D132" i="2"/>
  <c r="F255" i="2"/>
  <c r="F244" i="4"/>
  <c r="G244" i="4"/>
  <c r="F252" i="4"/>
  <c r="G252" i="4"/>
  <c r="F87" i="4"/>
  <c r="H131" i="2"/>
  <c r="M224" i="2"/>
  <c r="M227" i="2"/>
  <c r="M230" i="2"/>
  <c r="M233" i="2"/>
  <c r="M247" i="2"/>
  <c r="M251" i="2"/>
  <c r="G131" i="2"/>
  <c r="K131" i="2"/>
  <c r="H158" i="2"/>
  <c r="F159" i="4" s="1"/>
  <c r="F160" i="4"/>
  <c r="E176" i="4"/>
  <c r="F176" i="4" s="1"/>
  <c r="H173" i="2"/>
  <c r="E174" i="4" s="1"/>
  <c r="F174" i="4" s="1"/>
  <c r="H223" i="2"/>
  <c r="E224" i="4" s="1"/>
  <c r="F224" i="4" s="1"/>
  <c r="E225" i="4"/>
  <c r="F225" i="4" s="1"/>
  <c r="F223" i="2"/>
  <c r="M190" i="2"/>
  <c r="M198" i="2"/>
  <c r="M219" i="2"/>
  <c r="M172" i="2"/>
  <c r="M173" i="2"/>
  <c r="M175" i="2"/>
  <c r="M86" i="2"/>
  <c r="M96" i="2"/>
  <c r="G223" i="2"/>
  <c r="M78" i="2"/>
  <c r="G158" i="2"/>
  <c r="M179" i="2"/>
  <c r="D165" i="2"/>
  <c r="D46" i="2"/>
  <c r="D106" i="2" s="1"/>
  <c r="D128" i="2" s="1"/>
  <c r="D142" i="2" s="1"/>
  <c r="H46" i="2"/>
  <c r="K46" i="2"/>
  <c r="G248" i="4" l="1"/>
  <c r="F153" i="4"/>
  <c r="H151" i="2"/>
  <c r="F152" i="4" s="1"/>
  <c r="M223" i="2"/>
  <c r="G132" i="4"/>
  <c r="F37" i="4"/>
  <c r="G37" i="4"/>
  <c r="F47" i="4"/>
  <c r="G47" i="4"/>
  <c r="D129" i="4"/>
  <c r="D130" i="2"/>
  <c r="D129" i="2"/>
  <c r="G158" i="4" l="1"/>
  <c r="F158" i="4"/>
  <c r="D143" i="4"/>
  <c r="D131" i="4"/>
  <c r="D130" i="4"/>
  <c r="F46" i="2" l="1"/>
  <c r="J36" i="2" l="1"/>
  <c r="G42" i="2"/>
  <c r="J46" i="2" l="1"/>
  <c r="G46" i="2" l="1"/>
  <c r="I256" i="2" l="1"/>
  <c r="H255" i="2"/>
  <c r="F256" i="4" l="1"/>
  <c r="G256" i="4"/>
  <c r="J256" i="2"/>
  <c r="K256" i="2" s="1"/>
  <c r="I255" i="2"/>
  <c r="K255" i="2" l="1"/>
  <c r="G255" i="2"/>
  <c r="J255" i="2"/>
  <c r="G131" i="4"/>
  <c r="E184" i="2"/>
  <c r="E156" i="2"/>
  <c r="H56" i="2"/>
  <c r="H184" i="2" l="1"/>
  <c r="K56" i="2"/>
  <c r="E155" i="2"/>
  <c r="E165" i="2" s="1"/>
  <c r="F156" i="2"/>
  <c r="I56" i="2"/>
  <c r="E185" i="2"/>
  <c r="E188" i="2" s="1"/>
  <c r="F57" i="2"/>
  <c r="F185" i="2" s="1"/>
  <c r="J56" i="2"/>
  <c r="G56" i="2" l="1"/>
  <c r="F57" i="4"/>
  <c r="G57" i="4"/>
  <c r="I185" i="2"/>
  <c r="J185" i="2"/>
  <c r="H185" i="2"/>
  <c r="H156" i="2"/>
  <c r="K185" i="2"/>
  <c r="G156" i="2"/>
  <c r="G155" i="2" s="1"/>
  <c r="G165" i="2" s="1"/>
  <c r="F155" i="2"/>
  <c r="F165" i="2" s="1"/>
  <c r="E128" i="2"/>
  <c r="H47" i="2"/>
  <c r="I184" i="2"/>
  <c r="I47" i="2"/>
  <c r="F185" i="4"/>
  <c r="G185" i="4"/>
  <c r="J184" i="2"/>
  <c r="K184" i="2"/>
  <c r="I132" i="2" l="1"/>
  <c r="I106" i="2"/>
  <c r="K188" i="2"/>
  <c r="K47" i="2"/>
  <c r="K132" i="2" s="1"/>
  <c r="J188" i="2"/>
  <c r="I188" i="2"/>
  <c r="G58" i="4"/>
  <c r="F58" i="4"/>
  <c r="G184" i="2"/>
  <c r="J47" i="2"/>
  <c r="I156" i="2"/>
  <c r="H155" i="2"/>
  <c r="H165" i="2" s="1"/>
  <c r="I120" i="2"/>
  <c r="I128" i="2" s="1"/>
  <c r="H106" i="2"/>
  <c r="H132" i="2"/>
  <c r="H188" i="2"/>
  <c r="E130" i="2"/>
  <c r="E129" i="2"/>
  <c r="E142" i="2"/>
  <c r="G57" i="2"/>
  <c r="K106" i="2" l="1"/>
  <c r="K120" i="2" s="1"/>
  <c r="K128" i="2" s="1"/>
  <c r="K130" i="2" s="1"/>
  <c r="I142" i="2"/>
  <c r="I130" i="2"/>
  <c r="I129" i="2"/>
  <c r="I155" i="2"/>
  <c r="I165" i="2" s="1"/>
  <c r="J156" i="2"/>
  <c r="M184" i="2"/>
  <c r="G185" i="2"/>
  <c r="M185" i="2" s="1"/>
  <c r="F133" i="4"/>
  <c r="G133" i="4"/>
  <c r="J106" i="2"/>
  <c r="J120" i="2" s="1"/>
  <c r="J128" i="2" s="1"/>
  <c r="J132" i="2"/>
  <c r="F47" i="2"/>
  <c r="F184" i="2"/>
  <c r="F188" i="2" s="1"/>
  <c r="F186" i="4"/>
  <c r="G186" i="4"/>
  <c r="G48" i="4"/>
  <c r="G47" i="2"/>
  <c r="G132" i="2" s="1"/>
  <c r="F189" i="4"/>
  <c r="G189" i="4"/>
  <c r="H120" i="2"/>
  <c r="E166" i="4"/>
  <c r="F157" i="4"/>
  <c r="E156" i="4"/>
  <c r="G157" i="4"/>
  <c r="K142" i="2" l="1"/>
  <c r="K129" i="2"/>
  <c r="G166" i="4"/>
  <c r="F166" i="4"/>
  <c r="G106" i="2"/>
  <c r="F107" i="4"/>
  <c r="G107" i="4"/>
  <c r="G156" i="4"/>
  <c r="F156" i="4"/>
  <c r="H128" i="2"/>
  <c r="F106" i="2"/>
  <c r="F120" i="2" s="1"/>
  <c r="F128" i="2" s="1"/>
  <c r="F132" i="2"/>
  <c r="G188" i="2"/>
  <c r="M188" i="2" s="1"/>
  <c r="J142" i="2"/>
  <c r="J129" i="2"/>
  <c r="J130" i="2"/>
  <c r="J155" i="2"/>
  <c r="J165" i="2" s="1"/>
  <c r="K156" i="2"/>
  <c r="K155" i="2" s="1"/>
  <c r="K165" i="2" s="1"/>
  <c r="G120" i="2" l="1"/>
  <c r="G128" i="2" s="1"/>
  <c r="F130" i="2"/>
  <c r="F142" i="2"/>
  <c r="F129" i="2"/>
  <c r="F121" i="4"/>
  <c r="G121" i="4"/>
  <c r="H142" i="2"/>
  <c r="E143" i="4" s="1"/>
  <c r="H129" i="2"/>
  <c r="H130" i="2"/>
  <c r="F131" i="4" s="1"/>
  <c r="G142" i="2" l="1"/>
  <c r="G130" i="2"/>
  <c r="G129" i="2"/>
  <c r="F129" i="4"/>
  <c r="G129" i="4"/>
  <c r="G130" i="4"/>
  <c r="F130" i="4"/>
  <c r="F143" i="4"/>
  <c r="G143" i="4"/>
  <c r="E47" i="5"/>
  <c r="H47" i="5" l="1"/>
  <c r="G57" i="5" l="1"/>
  <c r="F56" i="5"/>
  <c r="F57" i="5" l="1"/>
  <c r="F47" i="5" s="1"/>
  <c r="G47" i="5"/>
  <c r="I47" i="5"/>
  <c r="I42" i="5" l="1"/>
  <c r="I185" i="5" l="1"/>
  <c r="I188" i="5" s="1"/>
  <c r="I36" i="5"/>
  <c r="I46" i="5" s="1"/>
  <c r="I106" i="5" s="1"/>
  <c r="I120" i="5" s="1"/>
  <c r="I128" i="5" s="1"/>
  <c r="H42" i="5"/>
  <c r="H184" i="5"/>
  <c r="H152" i="5" s="1"/>
  <c r="H151" i="5" s="1"/>
  <c r="G41" i="5"/>
  <c r="H36" i="5" l="1"/>
  <c r="H46" i="5" s="1"/>
  <c r="H106" i="5" s="1"/>
  <c r="H120" i="5" s="1"/>
  <c r="H128" i="5" s="1"/>
  <c r="H156" i="5"/>
  <c r="I132" i="5"/>
  <c r="E41" i="5"/>
  <c r="G184" i="5"/>
  <c r="H185" i="5"/>
  <c r="H188" i="5" s="1"/>
  <c r="G42" i="5"/>
  <c r="G185" i="5" s="1"/>
  <c r="I129" i="5"/>
  <c r="I130" i="5"/>
  <c r="I142" i="5"/>
  <c r="H132" i="5" l="1"/>
  <c r="G157" i="5"/>
  <c r="G152" i="5"/>
  <c r="G151" i="5" s="1"/>
  <c r="E42" i="5"/>
  <c r="E156" i="5" s="1"/>
  <c r="F41" i="5"/>
  <c r="E184" i="5"/>
  <c r="G36" i="5"/>
  <c r="G46" i="5" s="1"/>
  <c r="G106" i="5" s="1"/>
  <c r="G120" i="5" s="1"/>
  <c r="G128" i="5" s="1"/>
  <c r="H142" i="5"/>
  <c r="H130" i="5"/>
  <c r="H129" i="5"/>
  <c r="H155" i="5"/>
  <c r="H165" i="5" s="1"/>
  <c r="G188" i="5"/>
  <c r="E152" i="5" l="1"/>
  <c r="E151" i="5" s="1"/>
  <c r="E157" i="5"/>
  <c r="G132" i="5"/>
  <c r="F184" i="5"/>
  <c r="F42" i="5"/>
  <c r="F185" i="5" s="1"/>
  <c r="E185" i="5"/>
  <c r="E188" i="5" s="1"/>
  <c r="E36" i="5"/>
  <c r="I155" i="5"/>
  <c r="I165" i="5" s="1"/>
  <c r="G129" i="5"/>
  <c r="G130" i="5"/>
  <c r="G142" i="5"/>
  <c r="F157" i="5" l="1"/>
  <c r="F152" i="5"/>
  <c r="F151" i="5" s="1"/>
  <c r="E132" i="5"/>
  <c r="E46" i="5"/>
  <c r="E106" i="5" s="1"/>
  <c r="E120" i="5" s="1"/>
  <c r="E128" i="5" s="1"/>
  <c r="F188" i="5"/>
  <c r="E155" i="5"/>
  <c r="E165" i="5" s="1"/>
  <c r="F156" i="5"/>
  <c r="F36" i="5"/>
  <c r="J155" i="5"/>
  <c r="J165" i="5" s="1"/>
  <c r="K155" i="5"/>
  <c r="K165" i="5" s="1"/>
  <c r="F46" i="5" l="1"/>
  <c r="F106" i="5" s="1"/>
  <c r="F120" i="5" s="1"/>
  <c r="F128" i="5" s="1"/>
  <c r="F132" i="5"/>
  <c r="G156" i="5"/>
  <c r="G155" i="5" s="1"/>
  <c r="G165" i="5" s="1"/>
  <c r="F155" i="5"/>
  <c r="F165" i="5" s="1"/>
  <c r="E142" i="5"/>
  <c r="E129" i="5"/>
  <c r="E130" i="5"/>
  <c r="F142" i="5" l="1"/>
  <c r="F129" i="5"/>
  <c r="F130" i="5"/>
  <c r="G257" i="5" l="1"/>
  <c r="G255" i="5" s="1"/>
  <c r="I255" i="5"/>
  <c r="H255" i="5"/>
  <c r="F257" i="5" l="1"/>
  <c r="F255" i="5" s="1"/>
  <c r="E257" i="5"/>
  <c r="E255" i="5" s="1"/>
</calcChain>
</file>

<file path=xl/sharedStrings.xml><?xml version="1.0" encoding="utf-8"?>
<sst xmlns="http://schemas.openxmlformats.org/spreadsheetml/2006/main" count="1329" uniqueCount="426">
  <si>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</si>
  <si>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</si>
  <si>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</si>
  <si>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</si>
  <si>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</si>
  <si>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</si>
  <si>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</si>
  <si>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</si>
  <si>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</si>
  <si>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</si>
  <si>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</si>
  <si>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</si>
  <si>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</si>
  <si>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</si>
  <si>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</si>
  <si>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</si>
  <si>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</si>
  <si>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</si>
  <si>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</si>
  <si>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</si>
  <si>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</si>
  <si>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</si>
  <si>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</si>
  <si>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</si>
  <si>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</si>
  <si>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</si>
  <si>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</si>
  <si>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</si>
  <si>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</si>
  <si>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</si>
  <si>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</si>
  <si>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</si>
  <si>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</si>
  <si>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</si>
  <si>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</si>
  <si>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</si>
  <si>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</si>
  <si>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</si>
  <si>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</si>
  <si>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</si>
  <si>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</si>
  <si>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</si>
  <si>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</si>
  <si>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</si>
  <si>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</si>
  <si>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</si>
  <si>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</si>
  <si>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</si>
  <si>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</si>
  <si>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</si>
  <si>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</si>
  <si>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</si>
  <si>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</si>
  <si>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</si>
  <si>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</si>
  <si>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</si>
  <si>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</si>
  <si>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</si>
  <si>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</si>
  <si>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</si>
  <si>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</si>
  <si>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</si>
  <si>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</si>
  <si>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</si>
  <si>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</si>
  <si>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</si>
  <si>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</si>
  <si>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</si>
  <si>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</si>
  <si>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</si>
  <si>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</si>
  <si>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</si>
  <si>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</si>
  <si>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</si>
  <si>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</si>
  <si>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</si>
  <si>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</si>
  <si>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</si>
  <si>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</si>
  <si>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</si>
  <si>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</si>
  <si>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</si>
  <si>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</si>
  <si>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</si>
  <si>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</si>
  <si>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</si>
  <si>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</si>
  <si>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</si>
  <si>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</si>
  <si>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</si>
  <si>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</si>
  <si>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</si>
  <si>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</si>
  <si>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</si>
  <si>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</si>
  <si>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</si>
  <si>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</si>
  <si>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</si>
  <si>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</si>
  <si>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</si>
  <si>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</si>
  <si>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</si>
  <si>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</si>
  <si>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</si>
  <si>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</si>
  <si>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</si>
  <si>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</si>
  <si>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</si>
  <si>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</si>
  <si>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</si>
  <si>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</si>
  <si>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</si>
  <si>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</si>
  <si>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</si>
  <si>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</si>
  <si>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</si>
  <si>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</si>
  <si>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</si>
  <si>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</si>
  <si>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</si>
  <si>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</si>
  <si>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</si>
  <si>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</si>
  <si>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</si>
  <si>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</si>
  <si>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</si>
  <si>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</si>
  <si>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</si>
  <si>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</si>
  <si>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</si>
  <si>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</si>
  <si>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</si>
  <si>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</si>
  <si>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</si>
  <si>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</si>
  <si>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</si>
  <si>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</si>
  <si>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</si>
  <si>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</si>
  <si>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</si>
  <si>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</si>
  <si>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</si>
  <si>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</si>
  <si>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</si>
  <si>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</si>
  <si>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</si>
  <si>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</si>
  <si>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</si>
  <si>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</si>
  <si>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</si>
  <si>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</si>
  <si>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</si>
  <si>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</si>
  <si>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</si>
  <si>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</si>
  <si>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</si>
  <si>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</si>
  <si>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</si>
  <si>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</si>
  <si>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</si>
  <si>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</si>
  <si>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</si>
  <si>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</si>
  <si>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</si>
  <si>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</si>
  <si>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</si>
  <si>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</si>
  <si>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</si>
  <si>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</si>
  <si>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</si>
  <si>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</si>
  <si>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</si>
  <si>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</si>
  <si>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</si>
  <si>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</si>
  <si>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</si>
  <si>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</si>
  <si>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</si>
  <si>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</si>
  <si>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</si>
  <si>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</si>
  <si>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</si>
  <si>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</si>
  <si>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</si>
  <si>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</si>
  <si>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</si>
  <si>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</si>
  <si>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</si>
  <si>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</si>
  <si>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</si>
  <si>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</si>
  <si>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</si>
  <si>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</si>
  <si>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</si>
  <si>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</si>
  <si>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</si>
  <si>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</si>
  <si>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</si>
  <si>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</si>
  <si>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</si>
  <si>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</si>
  <si>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</si>
  <si>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</si>
  <si>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</si>
  <si>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</si>
  <si>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</si>
  <si>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</si>
  <si>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</si>
  <si>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</si>
  <si>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</si>
  <si>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</si>
  <si>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</si>
  <si>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</si>
  <si>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</si>
  <si>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</si>
  <si>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</si>
  <si>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</si>
  <si>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</si>
  <si>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</si>
  <si>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</si>
  <si>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</si>
  <si>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</si>
  <si>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</si>
  <si>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</si>
  <si>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</si>
  <si>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</si>
  <si>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</si>
  <si>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</si>
  <si>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</si>
  <si>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</si>
  <si>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</si>
  <si>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</si>
  <si>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</si>
  <si>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</si>
  <si>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</si>
  <si>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</si>
  <si>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</si>
  <si>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</si>
  <si>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</si>
  <si>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</si>
  <si>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</si>
  <si>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</si>
  <si>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</si>
  <si>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</si>
  <si>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</si>
  <si>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</si>
  <si>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</si>
  <si>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</si>
  <si>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</si>
  <si>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</si>
  <si>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</si>
  <si>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</si>
  <si>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</si>
  <si>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</si>
  <si>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</si>
  <si>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</si>
  <si>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</si>
  <si>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</si>
  <si>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</si>
  <si>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</si>
  <si>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</si>
  <si>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</si>
  <si>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</si>
  <si>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</si>
  <si>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</si>
  <si>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</si>
  <si>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</si>
  <si>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</si>
  <si>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</si>
  <si>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</si>
  <si>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</si>
  <si>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</si>
  <si>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</si>
  <si>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</si>
  <si>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</si>
  <si>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</si>
  <si>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</si>
  <si>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</si>
  <si>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</si>
  <si>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</si>
  <si>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</si>
  <si>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</si>
  <si>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</si>
  <si>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</si>
  <si>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</si>
  <si>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</si>
  <si>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</si>
  <si>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</si>
  <si>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</si>
  <si>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</si>
  <si>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</si>
  <si>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</si>
  <si>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</si>
  <si>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</si>
  <si>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</si>
  <si>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</si>
  <si>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</si>
  <si>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</si>
  <si>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</si>
  <si>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</si>
  <si>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</si>
  <si>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</si>
  <si>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</si>
  <si>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</si>
  <si>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</si>
  <si>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</si>
  <si>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</si>
  <si>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</si>
  <si>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</si>
  <si>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</si>
  <si>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</si>
  <si>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</si>
  <si>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</si>
  <si>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</si>
  <si>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</si>
  <si>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</si>
  <si>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</si>
  <si>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</si>
  <si>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</si>
  <si>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</si>
  <si>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</si>
  <si>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</si>
  <si>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</si>
  <si>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</si>
  <si>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</si>
  <si>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</si>
  <si>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</si>
  <si>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</si>
  <si>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</si>
  <si>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</si>
  <si>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</si>
  <si>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</si>
  <si>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</si>
  <si>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</si>
  <si>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</si>
  <si>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</si>
  <si>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</si>
  <si>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</si>
  <si>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</si>
  <si>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</si>
  <si>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</si>
  <si>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</si>
  <si>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</si>
  <si>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</si>
  <si>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</si>
  <si>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</si>
  <si>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</si>
  <si>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</si>
  <si>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</si>
  <si>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</si>
  <si>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</si>
  <si>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</si>
  <si>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</si>
  <si>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</si>
  <si>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</si>
  <si>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</si>
  <si>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</si>
  <si>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</si>
  <si>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</si>
  <si>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</si>
  <si>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</si>
  <si>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</si>
  <si>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</si>
  <si>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</si>
  <si>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</si>
  <si>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</si>
  <si>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</si>
  <si>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</si>
  <si>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</si>
  <si>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</si>
  <si>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</si>
  <si>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</si>
  <si>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</si>
  <si>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</si>
  <si>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</si>
  <si>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</si>
  <si>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</si>
  <si>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</si>
  <si>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</si>
  <si>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</si>
  <si>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</si>
  <si>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</si>
  <si>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</si>
  <si>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</si>
  <si>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</si>
  <si>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</si>
  <si>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</si>
  <si>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</si>
  <si>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</si>
  <si>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</si>
  <si>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</si>
  <si>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</si>
  <si>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</si>
  <si>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</si>
  <si>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</si>
  <si>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</si>
  <si>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</si>
  <si>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</si>
  <si>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</si>
  <si>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</si>
  <si>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</si>
  <si>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</si>
  <si>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</si>
  <si>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</si>
  <si>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</si>
  <si>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</si>
  <si>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</si>
  <si>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Комунальне підприємство "Фабрика-кухня "Готуїмо" Бучанської міської ради</t>
  </si>
  <si>
    <t>Буча</t>
  </si>
  <si>
    <t xml:space="preserve">Комунальне підприємство </t>
  </si>
  <si>
    <t>Алексійчук Т.В.</t>
  </si>
  <si>
    <t>08292, м. Буча, вул. Яблунська 1л</t>
  </si>
  <si>
    <t xml:space="preserve"> на 2024 рік</t>
  </si>
  <si>
    <t>Тетяна АЛЕКСІЙЧУК</t>
  </si>
  <si>
    <t>Бучанська міська рада</t>
  </si>
  <si>
    <t>інші витрати (господарські матеріали, миючі засоби)</t>
  </si>
  <si>
    <t>10.86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</si>
  <si>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</si>
  <si>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Керівник </t>
  </si>
  <si>
    <t>Виробництво дитячого харчування та дієтичних харчових продуктів</t>
  </si>
  <si>
    <t xml:space="preserve">            Т.М. Ліпінська</t>
  </si>
  <si>
    <t>витрати на поліпшення основних фондів (витрати на обслуговування обладнання та закупівля додаткого обладнання)</t>
  </si>
  <si>
    <t>податок з доходів фізичних осіб</t>
  </si>
  <si>
    <t>інші доходи (Договір пожертви від 01.03.2024р)</t>
  </si>
  <si>
    <t> ПІДПРИЄМСТВА  за І півріччя 2024 рік</t>
  </si>
  <si>
    <t>інші витрати (господарські матеріали)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</si>
</sst>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#,##0.0"/>
    <numFmt numFmtId="166" formatCode="#,##0.0_ ;[Red]\-#,##0.0\ "/>
    <numFmt numFmtId="167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3" fontId="2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164" fontId="0" fillId="0" borderId="0" xfId="0" applyNumberFormat="1"/>
    <xf numFmtId="164" fontId="2" fillId="0" borderId="1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2" fillId="0" borderId="0" xfId="0" applyNumberFormat="1" applyFont="1"/>
    <xf numFmtId="164" fontId="12" fillId="0" borderId="0" xfId="0" applyNumberFormat="1" applyFont="1"/>
    <xf numFmtId="10" fontId="8" fillId="0" borderId="1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/>
    <xf numFmtId="166" fontId="2" fillId="0" borderId="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vertical="center" wrapText="1"/>
    </xf>
    <xf numFmtId="3" fontId="12" fillId="0" borderId="0" xfId="0" applyNumberFormat="1" applyFont="1"/>
    <xf numFmtId="3" fontId="0" fillId="0" borderId="0" xfId="0" applyNumberFormat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/>
    <xf numFmtId="0" fontId="0" fillId="0" borderId="5" xfId="0" applyBorder="1"/>
    <xf numFmtId="167" fontId="8" fillId="0" borderId="1" xfId="0" applyNumberFormat="1" applyFont="1" applyBorder="1"/>
    <xf numFmtId="167" fontId="2" fillId="0" borderId="1" xfId="0" applyNumberFormat="1" applyFont="1" applyBorder="1"/>
    <xf numFmtId="165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/>
    <xf numFmtId="165" fontId="10" fillId="0" borderId="1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167" fontId="0" fillId="0" borderId="0" xfId="0" applyNumberFormat="1"/>
    <xf numFmtId="164" fontId="14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5" fontId="0" fillId="0" borderId="0" xfId="0" applyNumberFormat="1"/>
    <xf numFmtId="0" fontId="2" fillId="0" borderId="5" xfId="0" applyFont="1" applyBorder="1" applyAlignment="1">
      <alignment horizontal="center"/>
    </xf>
    <xf numFmtId="3" fontId="2" fillId="0" borderId="1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</cellXfs>
  <cellStyles count="1">
    <cellStyle name="Звичайний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269"/>
  <sheetViews>
    <sheetView view="pageBreakPreview" topLeftCell="A237" zoomScale="70" zoomScaleNormal="70" zoomScaleSheetLayoutView="70" workbookViewId="0">
      <selection activeCell="A269" sqref="A269:I269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5" customWidth="1"/>
    <col min="6" max="6" width="18.85546875" customWidth="1"/>
    <col min="7" max="7" width="16.140625" customWidth="1"/>
    <col min="8" max="11" width="14.42578125" bestFit="1" customWidth="1"/>
    <col min="12" max="12" width="45.7109375" customWidth="1"/>
    <col min="13" max="13" width="26" customWidth="1"/>
  </cols>
  <sheetData>
    <row r="1" spans="1:16" ht="15.75" x14ac:dyDescent="0.25">
      <c r="A1" s="1"/>
      <c r="B1" s="1"/>
      <c r="C1" s="1"/>
      <c r="D1" s="1"/>
      <c r="E1" s="1"/>
      <c r="F1" s="116" t="s">
        <v>0</v>
      </c>
      <c r="G1" s="116"/>
      <c r="H1" s="116"/>
      <c r="I1" s="116"/>
      <c r="J1" s="116"/>
      <c r="K1" s="116"/>
      <c r="L1" s="1"/>
    </row>
    <row r="2" spans="1:16" ht="15.75" outlineLevel="1" x14ac:dyDescent="0.25">
      <c r="A2" s="1"/>
      <c r="B2" s="1"/>
      <c r="C2" s="1"/>
      <c r="D2" s="1"/>
      <c r="E2" s="1"/>
      <c r="F2" s="117" t="s">
        <v>1</v>
      </c>
      <c r="G2" s="117"/>
      <c r="H2" s="117"/>
      <c r="I2" s="117"/>
      <c r="J2" s="117"/>
      <c r="K2" s="117"/>
      <c r="L2" s="1"/>
    </row>
    <row r="3" spans="1:16" ht="15.75" outlineLevel="1" x14ac:dyDescent="0.25">
      <c r="A3" s="1"/>
      <c r="B3" s="1"/>
      <c r="C3" s="1"/>
      <c r="D3" s="1"/>
      <c r="E3" s="1"/>
      <c r="F3" s="117" t="s">
        <v>2</v>
      </c>
      <c r="G3" s="117"/>
      <c r="H3" s="117"/>
      <c r="I3" s="117"/>
      <c r="J3" s="117"/>
      <c r="K3" s="117"/>
      <c r="L3" s="1"/>
    </row>
    <row r="4" spans="1:16" ht="15.75" outlineLevel="1" x14ac:dyDescent="0.25">
      <c r="A4" s="1"/>
      <c r="B4" s="118"/>
      <c r="C4" s="118"/>
      <c r="D4" s="118"/>
      <c r="E4" s="118"/>
      <c r="F4" s="119" t="s">
        <v>3</v>
      </c>
      <c r="G4" s="119"/>
      <c r="H4" s="119"/>
      <c r="I4" s="119"/>
      <c r="J4" s="119"/>
      <c r="K4" s="119"/>
      <c r="L4" s="1"/>
    </row>
    <row r="5" spans="1:16" ht="18.75" outlineLevel="1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6" ht="18.75" outlineLevel="1" x14ac:dyDescent="0.25">
      <c r="B6" s="2"/>
      <c r="C6" s="2"/>
      <c r="D6" s="2"/>
      <c r="E6" s="2"/>
      <c r="F6" s="120" t="s">
        <v>4</v>
      </c>
      <c r="G6" s="120"/>
      <c r="H6" s="120"/>
      <c r="I6" s="120"/>
      <c r="J6" s="3"/>
      <c r="K6" s="3"/>
    </row>
    <row r="7" spans="1:16" ht="18.75" outlineLevel="1" x14ac:dyDescent="0.25">
      <c r="B7" s="2"/>
      <c r="C7" s="2"/>
      <c r="D7" s="2"/>
      <c r="E7" s="2"/>
      <c r="F7" s="113" t="s">
        <v>5</v>
      </c>
      <c r="G7" s="113"/>
      <c r="H7" s="113"/>
      <c r="I7" s="113"/>
      <c r="J7" s="113"/>
      <c r="K7" s="113"/>
    </row>
    <row r="8" spans="1:16" ht="18.75" outlineLevel="1" x14ac:dyDescent="0.25">
      <c r="B8" s="2"/>
      <c r="C8" s="2"/>
      <c r="D8" s="2"/>
      <c r="E8" s="2"/>
      <c r="F8" s="113"/>
      <c r="G8" s="113"/>
      <c r="H8" s="113"/>
      <c r="I8" s="113"/>
      <c r="J8" s="113"/>
      <c r="K8" s="113"/>
    </row>
    <row r="9" spans="1:16" ht="18.75" outlineLevel="1" x14ac:dyDescent="0.25">
      <c r="B9" s="2"/>
      <c r="C9" s="2"/>
      <c r="D9" s="2"/>
      <c r="E9" s="2"/>
      <c r="F9" s="4"/>
      <c r="G9" s="4"/>
      <c r="H9" s="4"/>
      <c r="I9" s="4"/>
      <c r="J9" s="4"/>
      <c r="K9" s="4"/>
    </row>
    <row r="10" spans="1:16" ht="18.75" x14ac:dyDescent="0.25">
      <c r="A10" s="5" t="s">
        <v>6</v>
      </c>
      <c r="B10" s="114" t="s">
        <v>407</v>
      </c>
      <c r="C10" s="114"/>
      <c r="D10" s="114"/>
      <c r="E10" s="114"/>
      <c r="F10" s="6" t="s">
        <v>7</v>
      </c>
      <c r="G10" s="108">
        <v>45366376</v>
      </c>
      <c r="H10" s="108"/>
      <c r="I10" s="108"/>
      <c r="J10" s="108"/>
      <c r="K10" s="108"/>
    </row>
    <row r="11" spans="1:16" ht="18.75" x14ac:dyDescent="0.25">
      <c r="A11" s="5" t="s">
        <v>8</v>
      </c>
      <c r="B11" s="114" t="s">
        <v>408</v>
      </c>
      <c r="C11" s="114"/>
      <c r="D11" s="114"/>
      <c r="E11" s="114"/>
      <c r="F11" s="6" t="s">
        <v>9</v>
      </c>
      <c r="G11" s="115">
        <v>103824009167</v>
      </c>
      <c r="H11" s="115"/>
      <c r="I11" s="115"/>
      <c r="J11" s="115"/>
      <c r="K11" s="115"/>
    </row>
    <row r="12" spans="1:16" ht="31.5" outlineLevel="1" x14ac:dyDescent="0.25">
      <c r="A12" s="5" t="s">
        <v>10</v>
      </c>
      <c r="B12" s="106" t="s">
        <v>409</v>
      </c>
      <c r="C12" s="106"/>
      <c r="D12" s="106"/>
      <c r="E12" s="106"/>
      <c r="F12" s="6" t="s">
        <v>11</v>
      </c>
      <c r="G12" s="108">
        <v>150</v>
      </c>
      <c r="H12" s="108"/>
      <c r="I12" s="108"/>
      <c r="J12" s="108"/>
      <c r="K12" s="108"/>
    </row>
    <row r="13" spans="1:16" ht="15.75" outlineLevel="1" x14ac:dyDescent="0.25">
      <c r="A13" s="5" t="s">
        <v>12</v>
      </c>
      <c r="B13" s="106" t="s">
        <v>419</v>
      </c>
      <c r="C13" s="106"/>
      <c r="D13" s="106"/>
      <c r="E13" s="106"/>
      <c r="F13" s="6" t="s">
        <v>13</v>
      </c>
      <c r="G13" s="124" t="s">
        <v>416</v>
      </c>
      <c r="H13" s="124"/>
      <c r="I13" s="124"/>
      <c r="J13" s="124"/>
      <c r="K13" s="124"/>
    </row>
    <row r="14" spans="1:16" ht="31.5" outlineLevel="1" x14ac:dyDescent="0.25">
      <c r="A14" s="5" t="s">
        <v>14</v>
      </c>
      <c r="B14" s="106" t="s">
        <v>414</v>
      </c>
      <c r="C14" s="106"/>
      <c r="D14" s="106"/>
      <c r="E14" s="106"/>
      <c r="F14" s="7"/>
      <c r="G14" s="7"/>
      <c r="H14" s="7"/>
      <c r="I14" s="7"/>
      <c r="J14" s="7"/>
    </row>
    <row r="15" spans="1:16" ht="31.5" outlineLevel="1" x14ac:dyDescent="0.25">
      <c r="A15" s="5" t="s">
        <v>15</v>
      </c>
      <c r="B15" s="106">
        <v>153.5</v>
      </c>
      <c r="C15" s="106"/>
      <c r="D15" s="106"/>
      <c r="E15" s="106"/>
      <c r="F15" s="7"/>
      <c r="G15" s="7"/>
      <c r="H15" s="7"/>
      <c r="I15" s="7"/>
      <c r="J15" s="7"/>
      <c r="P15" t="s">
        <v>417</v>
      </c>
    </row>
    <row r="16" spans="1:16" ht="31.5" outlineLevel="1" x14ac:dyDescent="0.25">
      <c r="A16" s="5" t="s">
        <v>16</v>
      </c>
      <c r="B16" s="106" t="s">
        <v>410</v>
      </c>
      <c r="C16" s="106"/>
      <c r="D16" s="106"/>
      <c r="E16" s="106"/>
      <c r="F16" s="7"/>
      <c r="G16" s="7"/>
      <c r="H16" s="7"/>
      <c r="I16" s="7"/>
      <c r="J16" s="7"/>
    </row>
    <row r="17" spans="1:13" ht="15.75" outlineLevel="1" x14ac:dyDescent="0.25">
      <c r="A17" s="5" t="s">
        <v>17</v>
      </c>
      <c r="B17" s="106" t="s">
        <v>411</v>
      </c>
      <c r="C17" s="106"/>
      <c r="D17" s="106"/>
      <c r="E17" s="106"/>
      <c r="F17" s="7"/>
      <c r="G17" s="7"/>
      <c r="H17" s="7"/>
      <c r="I17" s="7"/>
      <c r="J17" s="7"/>
    </row>
    <row r="18" spans="1:13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3" outlineLevel="1" x14ac:dyDescent="0.25">
      <c r="A19" s="121" t="s">
        <v>18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13" outlineLevel="1" x14ac:dyDescent="0.25">
      <c r="A20" s="121" t="s">
        <v>412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3" ht="15.75" outlineLevel="1" x14ac:dyDescent="0.25">
      <c r="A21" s="122" t="s">
        <v>19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</row>
    <row r="22" spans="1:13" outlineLevel="1" x14ac:dyDescent="0.25">
      <c r="A22" s="123"/>
      <c r="B22" s="123"/>
      <c r="C22" s="123"/>
      <c r="D22" s="123"/>
      <c r="E22" s="123"/>
      <c r="F22" s="123"/>
      <c r="G22" s="123"/>
      <c r="H22" s="123"/>
      <c r="I22" s="123"/>
      <c r="J22" s="7"/>
    </row>
    <row r="23" spans="1:13" x14ac:dyDescent="0.25">
      <c r="A23" s="106"/>
      <c r="B23" s="106"/>
      <c r="C23" s="106" t="s">
        <v>20</v>
      </c>
      <c r="D23" s="106" t="s">
        <v>21</v>
      </c>
      <c r="E23" s="106" t="s">
        <v>22</v>
      </c>
      <c r="F23" s="106" t="s">
        <v>23</v>
      </c>
      <c r="G23" s="106" t="s">
        <v>24</v>
      </c>
      <c r="H23" s="108" t="s">
        <v>25</v>
      </c>
      <c r="I23" s="108"/>
      <c r="J23" s="108"/>
      <c r="K23" s="108"/>
    </row>
    <row r="24" spans="1:13" x14ac:dyDescent="0.25">
      <c r="A24" s="106"/>
      <c r="B24" s="106"/>
      <c r="C24" s="106"/>
      <c r="D24" s="106"/>
      <c r="E24" s="106"/>
      <c r="F24" s="106"/>
      <c r="G24" s="106"/>
      <c r="H24" s="8">
        <v>1</v>
      </c>
      <c r="I24" s="8">
        <v>2</v>
      </c>
      <c r="J24" s="8">
        <v>3</v>
      </c>
      <c r="K24" s="8">
        <v>4</v>
      </c>
    </row>
    <row r="25" spans="1:13" ht="15.75" x14ac:dyDescent="0.25">
      <c r="A25" s="109" t="s">
        <v>26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10"/>
    </row>
    <row r="26" spans="1:13" ht="15.75" x14ac:dyDescent="0.25">
      <c r="A26" s="111" t="s">
        <v>27</v>
      </c>
      <c r="B26" s="111"/>
      <c r="C26" s="9">
        <v>1</v>
      </c>
      <c r="D26" s="10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M26" s="34" t="str">
        <f t="shared" ref="M26:M89" si="0">IF(G26="","",IF(G26&lt;&gt;SUM(H26:L26),"!Не вірна інформація","" ))</f>
        <v/>
      </c>
    </row>
    <row r="27" spans="1:13" ht="15.75" outlineLevel="1" x14ac:dyDescent="0.25">
      <c r="A27" s="95" t="s">
        <v>28</v>
      </c>
      <c r="B27" s="95"/>
      <c r="C27" s="31">
        <v>2</v>
      </c>
      <c r="D27" s="31">
        <v>0</v>
      </c>
      <c r="E27" s="31"/>
      <c r="F27" s="31" t="str">
        <f t="shared" ref="F27:F29" si="1">IF(OR(E27=0,E27=""),"",E27)</f>
        <v/>
      </c>
      <c r="G27" s="31" t="str">
        <f t="shared" ref="G27:G29" si="2">IF((SUM(H27)+SUM(I27)+SUM(J27)+SUM(K27))=0,"",(SUM(H27)+SUM(I27)+SUM(J27)+SUM(K27)))</f>
        <v/>
      </c>
      <c r="H27" s="31"/>
      <c r="I27" s="31"/>
      <c r="J27" s="31"/>
      <c r="K27" s="31"/>
      <c r="M27" s="34" t="str">
        <f t="shared" si="0"/>
        <v/>
      </c>
    </row>
    <row r="28" spans="1:13" ht="15.75" outlineLevel="1" x14ac:dyDescent="0.25">
      <c r="A28" s="95" t="s">
        <v>29</v>
      </c>
      <c r="B28" s="95"/>
      <c r="C28" s="31">
        <v>3</v>
      </c>
      <c r="D28" s="31">
        <v>0</v>
      </c>
      <c r="E28" s="31"/>
      <c r="F28" s="31" t="str">
        <f t="shared" si="1"/>
        <v/>
      </c>
      <c r="G28" s="31" t="str">
        <f t="shared" si="2"/>
        <v/>
      </c>
      <c r="H28" s="31"/>
      <c r="I28" s="31"/>
      <c r="J28" s="31"/>
      <c r="K28" s="37"/>
      <c r="M28" s="34" t="str">
        <f t="shared" si="0"/>
        <v/>
      </c>
    </row>
    <row r="29" spans="1:13" ht="15.75" outlineLevel="1" x14ac:dyDescent="0.25">
      <c r="A29" s="95" t="s">
        <v>30</v>
      </c>
      <c r="B29" s="95"/>
      <c r="C29" s="31">
        <v>4</v>
      </c>
      <c r="D29" s="31">
        <v>0</v>
      </c>
      <c r="E29" s="31"/>
      <c r="F29" s="31" t="str">
        <f t="shared" si="1"/>
        <v/>
      </c>
      <c r="G29" s="31" t="str">
        <f t="shared" si="2"/>
        <v/>
      </c>
      <c r="H29" s="31"/>
      <c r="I29" s="31"/>
      <c r="J29" s="31"/>
      <c r="K29" s="37"/>
      <c r="M29" s="34" t="str">
        <f t="shared" si="0"/>
        <v/>
      </c>
    </row>
    <row r="30" spans="1:13" ht="15.75" x14ac:dyDescent="0.25">
      <c r="A30" s="97" t="s">
        <v>31</v>
      </c>
      <c r="B30" s="97"/>
      <c r="C30" s="32">
        <v>5</v>
      </c>
      <c r="D30" s="32">
        <f>D26-D27-D28-D29</f>
        <v>0</v>
      </c>
      <c r="E30" s="32">
        <f>SUM(E26)-SUM(E27)-SUM(E28)-SUM(E29)</f>
        <v>0</v>
      </c>
      <c r="F30" s="32">
        <f>SUM(F26)-SUM(F27)-SUM(F28)-SUM(F29)</f>
        <v>0</v>
      </c>
      <c r="G30" s="32">
        <v>0</v>
      </c>
      <c r="H30" s="32">
        <f>SUM(H26)-SUM(H27)-SUM(H28)-SUM(H29)</f>
        <v>0</v>
      </c>
      <c r="I30" s="32">
        <f t="shared" ref="I30:K30" si="3">SUM(I26)-SUM(I27)-SUM(I28)-SUM(I29)</f>
        <v>0</v>
      </c>
      <c r="J30" s="32">
        <f t="shared" si="3"/>
        <v>0</v>
      </c>
      <c r="K30" s="32">
        <f t="shared" si="3"/>
        <v>0</v>
      </c>
      <c r="M30" s="34"/>
    </row>
    <row r="31" spans="1:13" ht="15.75" x14ac:dyDescent="0.25">
      <c r="A31" s="107"/>
      <c r="B31" s="107"/>
      <c r="C31" s="35" t="s">
        <v>32</v>
      </c>
      <c r="D31" s="31"/>
      <c r="E31" s="31"/>
      <c r="F31" s="31"/>
      <c r="G31" s="31"/>
      <c r="H31" s="31"/>
      <c r="I31" s="31"/>
      <c r="J31" s="31"/>
      <c r="K31" s="37"/>
      <c r="M31" s="34"/>
    </row>
    <row r="32" spans="1:13" ht="15.75" x14ac:dyDescent="0.25">
      <c r="A32" s="107"/>
      <c r="B32" s="107"/>
      <c r="C32" s="35" t="s">
        <v>33</v>
      </c>
      <c r="D32" s="31"/>
      <c r="E32" s="31"/>
      <c r="F32" s="31"/>
      <c r="G32" s="31"/>
      <c r="H32" s="31"/>
      <c r="I32" s="31"/>
      <c r="J32" s="31"/>
      <c r="K32" s="37"/>
      <c r="M32" s="34"/>
    </row>
    <row r="33" spans="1:13" ht="15.75" x14ac:dyDescent="0.25">
      <c r="A33" s="107"/>
      <c r="B33" s="107"/>
      <c r="C33" s="35" t="s">
        <v>34</v>
      </c>
      <c r="D33" s="31"/>
      <c r="E33" s="31"/>
      <c r="F33" s="31"/>
      <c r="G33" s="31"/>
      <c r="H33" s="31"/>
      <c r="I33" s="31"/>
      <c r="J33" s="31"/>
      <c r="K33" s="37"/>
      <c r="M33" s="34"/>
    </row>
    <row r="34" spans="1:13" ht="15.75" x14ac:dyDescent="0.25">
      <c r="A34" s="107"/>
      <c r="B34" s="107"/>
      <c r="C34" s="35" t="s">
        <v>35</v>
      </c>
      <c r="D34" s="31"/>
      <c r="E34" s="31"/>
      <c r="F34" s="31"/>
      <c r="G34" s="31"/>
      <c r="H34" s="31"/>
      <c r="I34" s="31"/>
      <c r="J34" s="31"/>
      <c r="K34" s="37"/>
      <c r="M34" s="34"/>
    </row>
    <row r="35" spans="1:13" ht="15.75" x14ac:dyDescent="0.25">
      <c r="A35" s="107"/>
      <c r="B35" s="107"/>
      <c r="C35" s="35" t="s">
        <v>36</v>
      </c>
      <c r="D35" s="31"/>
      <c r="E35" s="31"/>
      <c r="F35" s="31"/>
      <c r="G35" s="31"/>
      <c r="H35" s="31"/>
      <c r="I35" s="31"/>
      <c r="J35" s="31"/>
      <c r="K35" s="37"/>
      <c r="M35" s="34"/>
    </row>
    <row r="36" spans="1:13" ht="15.75" x14ac:dyDescent="0.25">
      <c r="A36" s="97" t="s">
        <v>37</v>
      </c>
      <c r="B36" s="97"/>
      <c r="C36" s="32">
        <v>6</v>
      </c>
      <c r="D36" s="32">
        <f t="shared" ref="D36:I36" si="4">SUM(D37:D45)</f>
        <v>0</v>
      </c>
      <c r="E36" s="76">
        <f t="shared" si="4"/>
        <v>95157.766920000009</v>
      </c>
      <c r="F36" s="76">
        <f t="shared" si="4"/>
        <v>95157.766920000009</v>
      </c>
      <c r="G36" s="76">
        <f t="shared" si="4"/>
        <v>95157.766920000009</v>
      </c>
      <c r="H36" s="76">
        <f t="shared" si="4"/>
        <v>13943.940980000001</v>
      </c>
      <c r="I36" s="76">
        <f t="shared" si="4"/>
        <v>22161.64198</v>
      </c>
      <c r="J36" s="76">
        <f t="shared" ref="J36" si="5">SUM(J37:J45)</f>
        <v>24461.64198</v>
      </c>
      <c r="K36" s="76">
        <f>SUM(K37:K45)</f>
        <v>34590.541980000002</v>
      </c>
      <c r="M36" s="34"/>
    </row>
    <row r="37" spans="1:13" ht="15.75" x14ac:dyDescent="0.25">
      <c r="A37" s="95" t="s">
        <v>38</v>
      </c>
      <c r="B37" s="95"/>
      <c r="C37" s="35" t="s">
        <v>39</v>
      </c>
      <c r="D37" s="31">
        <v>0</v>
      </c>
      <c r="E37" s="74">
        <f>G37</f>
        <v>23200</v>
      </c>
      <c r="F37" s="74">
        <f>IF(OR(E37="",E37=0),"",E37)</f>
        <v>23200</v>
      </c>
      <c r="G37" s="74">
        <f>IF((SUM(H37)+SUM(I37)+SUM(J37)+SUM(K37))=0,"",(SUM(H37)+SUM(I37)+SUM(J37)+SUM(K37)))</f>
        <v>23200</v>
      </c>
      <c r="H37" s="74">
        <v>1300</v>
      </c>
      <c r="I37" s="74">
        <v>6100</v>
      </c>
      <c r="J37" s="74">
        <v>5300</v>
      </c>
      <c r="K37" s="61">
        <v>10500</v>
      </c>
      <c r="M37" s="34"/>
    </row>
    <row r="38" spans="1:13" ht="15.75" x14ac:dyDescent="0.25">
      <c r="A38" s="95" t="s">
        <v>40</v>
      </c>
      <c r="B38" s="95"/>
      <c r="C38" s="35" t="s">
        <v>41</v>
      </c>
      <c r="D38" s="31">
        <v>0</v>
      </c>
      <c r="E38" s="74">
        <v>6319.6490000000003</v>
      </c>
      <c r="F38" s="74">
        <f>E38</f>
        <v>6319.6490000000003</v>
      </c>
      <c r="G38" s="74">
        <f t="shared" ref="G38:G45" si="6">IF((SUM(H38)+SUM(I38)+SUM(J38)+SUM(K38))=0,"",(SUM(H38)+SUM(I38)+SUM(J38)+SUM(K38)))</f>
        <v>6319.6489999999994</v>
      </c>
      <c r="H38" s="74">
        <v>324.649</v>
      </c>
      <c r="I38" s="74">
        <v>685</v>
      </c>
      <c r="J38" s="74">
        <v>2100</v>
      </c>
      <c r="K38" s="61">
        <v>3210</v>
      </c>
      <c r="M38" s="34"/>
    </row>
    <row r="39" spans="1:13" ht="15.75" x14ac:dyDescent="0.25">
      <c r="A39" s="95" t="s">
        <v>42</v>
      </c>
      <c r="B39" s="95"/>
      <c r="C39" s="35" t="s">
        <v>43</v>
      </c>
      <c r="D39" s="31">
        <v>0</v>
      </c>
      <c r="E39" s="74">
        <v>26965.7</v>
      </c>
      <c r="F39" s="74">
        <f>IF(OR(E39="",E39=0),"",E39)</f>
        <v>26965.7</v>
      </c>
      <c r="G39" s="74">
        <f t="shared" si="6"/>
        <v>26965.7</v>
      </c>
      <c r="H39" s="74">
        <v>500</v>
      </c>
      <c r="I39" s="74">
        <v>6500</v>
      </c>
      <c r="J39" s="74">
        <v>8300</v>
      </c>
      <c r="K39" s="61">
        <v>11665.7</v>
      </c>
      <c r="M39" s="34"/>
    </row>
    <row r="40" spans="1:13" ht="15.75" x14ac:dyDescent="0.25">
      <c r="A40" s="95" t="s">
        <v>44</v>
      </c>
      <c r="B40" s="95"/>
      <c r="C40" s="35" t="s">
        <v>45</v>
      </c>
      <c r="D40" s="31">
        <v>0</v>
      </c>
      <c r="E40" s="74">
        <f>G40</f>
        <v>345.25</v>
      </c>
      <c r="F40" s="74">
        <f t="shared" ref="F40:F45" si="7">IF(OR(E40="",E40=0),"",E40)</f>
        <v>345.25</v>
      </c>
      <c r="G40" s="74">
        <f t="shared" si="6"/>
        <v>345.25</v>
      </c>
      <c r="H40" s="74">
        <v>20</v>
      </c>
      <c r="I40" s="74">
        <v>62.35</v>
      </c>
      <c r="J40" s="74">
        <v>162.35</v>
      </c>
      <c r="K40" s="74">
        <v>100.55</v>
      </c>
      <c r="M40" s="34"/>
    </row>
    <row r="41" spans="1:13" ht="15.75" x14ac:dyDescent="0.25">
      <c r="A41" s="95" t="s">
        <v>46</v>
      </c>
      <c r="B41" s="95"/>
      <c r="C41" s="35" t="s">
        <v>47</v>
      </c>
      <c r="D41" s="31">
        <v>0</v>
      </c>
      <c r="E41" s="74">
        <v>23604.236000000001</v>
      </c>
      <c r="F41" s="74">
        <f t="shared" si="7"/>
        <v>23604.236000000001</v>
      </c>
      <c r="G41" s="74">
        <f>IF((SUM(H41)+SUM(I41)+SUM(J41)+SUM(K41))=0,"",(SUM(H41)+SUM(I41)+SUM(J41)+SUM(K41)))</f>
        <v>23604.236000000001</v>
      </c>
      <c r="H41" s="74">
        <f>IFERROR($F41/12*3,"")</f>
        <v>5901.0590000000002</v>
      </c>
      <c r="I41" s="74">
        <f t="shared" ref="I41:K41" si="8">IFERROR($F41/12*3,"")</f>
        <v>5901.0590000000002</v>
      </c>
      <c r="J41" s="74">
        <f t="shared" si="8"/>
        <v>5901.0590000000002</v>
      </c>
      <c r="K41" s="74">
        <f t="shared" si="8"/>
        <v>5901.0590000000002</v>
      </c>
      <c r="M41" s="34"/>
    </row>
    <row r="42" spans="1:13" ht="15.75" x14ac:dyDescent="0.25">
      <c r="A42" s="95" t="s">
        <v>48</v>
      </c>
      <c r="B42" s="95"/>
      <c r="C42" s="35" t="s">
        <v>49</v>
      </c>
      <c r="D42" s="31">
        <v>0</v>
      </c>
      <c r="E42" s="74">
        <f>E41*22%</f>
        <v>5192.93192</v>
      </c>
      <c r="F42" s="74">
        <f t="shared" si="7"/>
        <v>5192.93192</v>
      </c>
      <c r="G42" s="74">
        <f t="shared" si="6"/>
        <v>5192.93192</v>
      </c>
      <c r="H42" s="74">
        <f>IFERROR(H41*22%,"")</f>
        <v>1298.23298</v>
      </c>
      <c r="I42" s="74">
        <f t="shared" ref="I42:K42" si="9">I41*22%</f>
        <v>1298.23298</v>
      </c>
      <c r="J42" s="74">
        <f>J41*22%</f>
        <v>1298.23298</v>
      </c>
      <c r="K42" s="74">
        <f t="shared" si="9"/>
        <v>1298.23298</v>
      </c>
      <c r="M42" s="34"/>
    </row>
    <row r="43" spans="1:13" ht="44.25" customHeight="1" x14ac:dyDescent="0.25">
      <c r="A43" s="95" t="s">
        <v>50</v>
      </c>
      <c r="B43" s="95"/>
      <c r="C43" s="35" t="s">
        <v>51</v>
      </c>
      <c r="D43" s="31">
        <v>0</v>
      </c>
      <c r="E43" s="74">
        <v>800</v>
      </c>
      <c r="F43" s="74">
        <f t="shared" si="7"/>
        <v>800</v>
      </c>
      <c r="G43" s="74">
        <f t="shared" si="6"/>
        <v>800</v>
      </c>
      <c r="H43" s="74">
        <v>0</v>
      </c>
      <c r="I43" s="74">
        <v>100</v>
      </c>
      <c r="J43" s="74">
        <v>300</v>
      </c>
      <c r="K43" s="74">
        <v>400</v>
      </c>
      <c r="M43" s="34"/>
    </row>
    <row r="44" spans="1:13" ht="15.75" x14ac:dyDescent="0.25">
      <c r="A44" s="95" t="s">
        <v>52</v>
      </c>
      <c r="B44" s="95"/>
      <c r="C44" s="35" t="s">
        <v>53</v>
      </c>
      <c r="D44" s="31">
        <v>0</v>
      </c>
      <c r="E44" s="74">
        <v>6000</v>
      </c>
      <c r="F44" s="74">
        <f t="shared" si="7"/>
        <v>6000</v>
      </c>
      <c r="G44" s="74">
        <f>H44+I44+J44+K44</f>
        <v>6000</v>
      </c>
      <c r="H44" s="74">
        <v>4300</v>
      </c>
      <c r="I44" s="74">
        <v>700</v>
      </c>
      <c r="J44" s="74">
        <v>600</v>
      </c>
      <c r="K44" s="61">
        <v>400</v>
      </c>
      <c r="M44" s="34"/>
    </row>
    <row r="45" spans="1:13" ht="15.75" x14ac:dyDescent="0.25">
      <c r="A45" s="95" t="s">
        <v>415</v>
      </c>
      <c r="B45" s="95"/>
      <c r="C45" s="35" t="s">
        <v>55</v>
      </c>
      <c r="D45" s="31">
        <v>0</v>
      </c>
      <c r="E45" s="74">
        <f>G45</f>
        <v>2730</v>
      </c>
      <c r="F45" s="74">
        <f t="shared" si="7"/>
        <v>2730</v>
      </c>
      <c r="G45" s="74">
        <f t="shared" si="6"/>
        <v>2730</v>
      </c>
      <c r="H45" s="74">
        <v>300</v>
      </c>
      <c r="I45" s="74">
        <v>815</v>
      </c>
      <c r="J45" s="74">
        <v>500</v>
      </c>
      <c r="K45" s="61">
        <v>1115</v>
      </c>
      <c r="M45" s="34"/>
    </row>
    <row r="46" spans="1:13" ht="15.75" x14ac:dyDescent="0.25">
      <c r="A46" s="97" t="s">
        <v>56</v>
      </c>
      <c r="B46" s="97"/>
      <c r="C46" s="32">
        <v>7</v>
      </c>
      <c r="D46" s="32">
        <f>D30-D36</f>
        <v>0</v>
      </c>
      <c r="E46" s="76">
        <f>E30-E36</f>
        <v>-95157.766920000009</v>
      </c>
      <c r="F46" s="76">
        <f t="shared" ref="F46:K46" si="10">F30-F36</f>
        <v>-95157.766920000009</v>
      </c>
      <c r="G46" s="76">
        <f t="shared" si="10"/>
        <v>-95157.766920000009</v>
      </c>
      <c r="H46" s="76">
        <f t="shared" si="10"/>
        <v>-13943.940980000001</v>
      </c>
      <c r="I46" s="76">
        <f>I30-I36</f>
        <v>-22161.64198</v>
      </c>
      <c r="J46" s="76">
        <f t="shared" si="10"/>
        <v>-24461.64198</v>
      </c>
      <c r="K46" s="76">
        <f t="shared" si="10"/>
        <v>-34590.541980000002</v>
      </c>
      <c r="M46" s="34"/>
    </row>
    <row r="47" spans="1:13" ht="15.75" x14ac:dyDescent="0.25">
      <c r="A47" s="97" t="s">
        <v>57</v>
      </c>
      <c r="B47" s="97"/>
      <c r="C47" s="32">
        <v>8</v>
      </c>
      <c r="D47" s="32">
        <f>SUM(D49:D77)</f>
        <v>0</v>
      </c>
      <c r="E47" s="76">
        <f>SUM(E49:E77)</f>
        <v>10842.236420000001</v>
      </c>
      <c r="F47" s="76">
        <f t="shared" ref="F47:K47" si="11">SUM(F49:F77)</f>
        <v>10842.236420000001</v>
      </c>
      <c r="G47" s="76">
        <f t="shared" si="11"/>
        <v>10842.236420000001</v>
      </c>
      <c r="H47" s="76">
        <f t="shared" si="11"/>
        <v>2685.5591050000003</v>
      </c>
      <c r="I47" s="76">
        <f t="shared" si="11"/>
        <v>2885.5591050000003</v>
      </c>
      <c r="J47" s="76">
        <f t="shared" si="11"/>
        <v>2585.5591050000003</v>
      </c>
      <c r="K47" s="76">
        <f t="shared" si="11"/>
        <v>2685.5591050000003</v>
      </c>
      <c r="M47" s="34"/>
    </row>
    <row r="48" spans="1:13" ht="15.75" x14ac:dyDescent="0.25">
      <c r="A48" s="95" t="s">
        <v>58</v>
      </c>
      <c r="B48" s="95"/>
      <c r="C48" s="31"/>
      <c r="D48" s="31"/>
      <c r="E48" s="31"/>
      <c r="F48" s="31"/>
      <c r="G48" s="31"/>
      <c r="H48" s="31"/>
      <c r="I48" s="31"/>
      <c r="J48" s="31"/>
      <c r="K48" s="37"/>
      <c r="M48" s="34"/>
    </row>
    <row r="49" spans="1:13" ht="15.75" x14ac:dyDescent="0.25">
      <c r="A49" s="95" t="s">
        <v>59</v>
      </c>
      <c r="B49" s="95"/>
      <c r="C49" s="35" t="s">
        <v>60</v>
      </c>
      <c r="D49" s="31"/>
      <c r="E49" s="31">
        <v>200</v>
      </c>
      <c r="F49" s="31">
        <f t="shared" ref="F49:F105" si="12">IF(OR(E49="",E49=0),"",E49)</f>
        <v>200</v>
      </c>
      <c r="G49" s="31">
        <f t="shared" ref="G49:G77" si="13">IF((SUM(H49)+SUM(I49)+SUM(J49)+SUM(K49))=0,"",(SUM(H49)+SUM(I49)+SUM(J49)+SUM(K49)))</f>
        <v>200</v>
      </c>
      <c r="H49" s="31">
        <v>50</v>
      </c>
      <c r="I49" s="31">
        <v>50</v>
      </c>
      <c r="J49" s="31">
        <v>50</v>
      </c>
      <c r="K49" s="37">
        <v>50</v>
      </c>
      <c r="M49" s="34"/>
    </row>
    <row r="50" spans="1:13" ht="15.75" x14ac:dyDescent="0.25">
      <c r="A50" s="95" t="s">
        <v>61</v>
      </c>
      <c r="B50" s="95"/>
      <c r="C50" s="35" t="s">
        <v>62</v>
      </c>
      <c r="D50" s="31"/>
      <c r="E50" s="31"/>
      <c r="F50" s="31" t="str">
        <f t="shared" si="12"/>
        <v/>
      </c>
      <c r="G50" s="31" t="str">
        <f t="shared" si="13"/>
        <v/>
      </c>
      <c r="H50" s="31"/>
      <c r="I50" s="31"/>
      <c r="J50" s="31"/>
      <c r="K50" s="37"/>
      <c r="M50" s="34"/>
    </row>
    <row r="51" spans="1:13" ht="28.5" customHeight="1" x14ac:dyDescent="0.25">
      <c r="A51" s="95" t="s">
        <v>63</v>
      </c>
      <c r="B51" s="95"/>
      <c r="C51" s="35" t="s">
        <v>64</v>
      </c>
      <c r="D51" s="31"/>
      <c r="E51" s="31"/>
      <c r="F51" s="31" t="str">
        <f t="shared" si="12"/>
        <v/>
      </c>
      <c r="G51" s="31" t="str">
        <f t="shared" si="13"/>
        <v/>
      </c>
      <c r="H51" s="31"/>
      <c r="I51" s="31"/>
      <c r="J51" s="31"/>
      <c r="K51" s="37"/>
      <c r="M51" s="34"/>
    </row>
    <row r="52" spans="1:13" ht="15.75" x14ac:dyDescent="0.25">
      <c r="A52" s="95" t="s">
        <v>65</v>
      </c>
      <c r="B52" s="95"/>
      <c r="C52" s="35" t="s">
        <v>66</v>
      </c>
      <c r="D52" s="31"/>
      <c r="E52" s="31"/>
      <c r="F52" s="31" t="str">
        <f t="shared" si="12"/>
        <v/>
      </c>
      <c r="G52" s="31" t="str">
        <f t="shared" si="13"/>
        <v/>
      </c>
      <c r="H52" s="31"/>
      <c r="I52" s="31"/>
      <c r="J52" s="31"/>
      <c r="K52" s="37"/>
      <c r="M52" s="34"/>
    </row>
    <row r="53" spans="1:13" ht="15.75" x14ac:dyDescent="0.25">
      <c r="A53" s="95" t="s">
        <v>67</v>
      </c>
      <c r="B53" s="95"/>
      <c r="C53" s="35" t="s">
        <v>68</v>
      </c>
      <c r="D53" s="31"/>
      <c r="E53" s="31"/>
      <c r="F53" s="31" t="str">
        <f t="shared" si="12"/>
        <v/>
      </c>
      <c r="G53" s="31" t="str">
        <f t="shared" si="13"/>
        <v/>
      </c>
      <c r="H53" s="31"/>
      <c r="I53" s="31"/>
      <c r="J53" s="31"/>
      <c r="K53" s="37"/>
      <c r="M53" s="34"/>
    </row>
    <row r="54" spans="1:13" ht="15.75" x14ac:dyDescent="0.25">
      <c r="A54" s="95" t="s">
        <v>69</v>
      </c>
      <c r="B54" s="95"/>
      <c r="C54" s="35" t="s">
        <v>70</v>
      </c>
      <c r="D54" s="31"/>
      <c r="E54" s="31"/>
      <c r="F54" s="31" t="str">
        <f t="shared" si="12"/>
        <v/>
      </c>
      <c r="G54" s="31" t="str">
        <f t="shared" si="13"/>
        <v/>
      </c>
      <c r="H54" s="31"/>
      <c r="I54" s="38"/>
      <c r="J54" s="38"/>
      <c r="K54" s="37"/>
      <c r="M54" s="34"/>
    </row>
    <row r="55" spans="1:13" ht="15.75" x14ac:dyDescent="0.25">
      <c r="A55" s="95" t="s">
        <v>71</v>
      </c>
      <c r="B55" s="95"/>
      <c r="C55" s="35" t="s">
        <v>72</v>
      </c>
      <c r="D55" s="31"/>
      <c r="E55" s="31"/>
      <c r="F55" s="31" t="str">
        <f t="shared" si="12"/>
        <v/>
      </c>
      <c r="G55" s="31" t="str">
        <f t="shared" si="13"/>
        <v/>
      </c>
      <c r="H55" s="31"/>
      <c r="I55" s="38"/>
      <c r="J55" s="38"/>
      <c r="K55" s="37"/>
      <c r="M55" s="34"/>
    </row>
    <row r="56" spans="1:13" ht="15.75" x14ac:dyDescent="0.25">
      <c r="A56" s="95" t="s">
        <v>46</v>
      </c>
      <c r="B56" s="95"/>
      <c r="C56" s="35" t="s">
        <v>73</v>
      </c>
      <c r="D56" s="31"/>
      <c r="E56" s="74">
        <v>7182.1610000000001</v>
      </c>
      <c r="F56" s="74">
        <f t="shared" si="12"/>
        <v>7182.1610000000001</v>
      </c>
      <c r="G56" s="74">
        <f>IF((SUM(H56)+SUM(I56)+SUM(J56)+SUM(K56))=0,"",(SUM(H56)+SUM(I56)+SUM(J56)+SUM(K56)))</f>
        <v>7182.1610000000001</v>
      </c>
      <c r="H56" s="74">
        <f>E56/12*3</f>
        <v>1795.54025</v>
      </c>
      <c r="I56" s="77">
        <f>H56</f>
        <v>1795.54025</v>
      </c>
      <c r="J56" s="77">
        <f>H56</f>
        <v>1795.54025</v>
      </c>
      <c r="K56" s="61">
        <f>H56</f>
        <v>1795.54025</v>
      </c>
      <c r="M56" s="34"/>
    </row>
    <row r="57" spans="1:13" ht="15.75" x14ac:dyDescent="0.25">
      <c r="A57" s="95" t="s">
        <v>48</v>
      </c>
      <c r="B57" s="95"/>
      <c r="C57" s="35" t="s">
        <v>74</v>
      </c>
      <c r="D57" s="31"/>
      <c r="E57" s="74">
        <f>E56*22%</f>
        <v>1580.0754200000001</v>
      </c>
      <c r="F57" s="74">
        <f t="shared" si="12"/>
        <v>1580.0754200000001</v>
      </c>
      <c r="G57" s="74">
        <f t="shared" si="13"/>
        <v>1580.0754200000001</v>
      </c>
      <c r="H57" s="74">
        <f>E57/12*3</f>
        <v>395.01885500000003</v>
      </c>
      <c r="I57" s="77">
        <f>H57</f>
        <v>395.01885500000003</v>
      </c>
      <c r="J57" s="77">
        <f>H57</f>
        <v>395.01885500000003</v>
      </c>
      <c r="K57" s="61">
        <f>H57</f>
        <v>395.01885500000003</v>
      </c>
      <c r="M57" s="34"/>
    </row>
    <row r="58" spans="1:13" ht="15.75" x14ac:dyDescent="0.25">
      <c r="A58" s="95" t="s">
        <v>75</v>
      </c>
      <c r="B58" s="95"/>
      <c r="C58" s="35" t="s">
        <v>76</v>
      </c>
      <c r="D58" s="31"/>
      <c r="E58" s="74">
        <v>1000</v>
      </c>
      <c r="F58" s="74">
        <f t="shared" si="12"/>
        <v>1000</v>
      </c>
      <c r="G58" s="74">
        <f>F58</f>
        <v>1000</v>
      </c>
      <c r="H58" s="74">
        <v>300</v>
      </c>
      <c r="I58" s="77">
        <v>200</v>
      </c>
      <c r="J58" s="77">
        <v>200</v>
      </c>
      <c r="K58" s="61">
        <v>300</v>
      </c>
      <c r="M58" s="34"/>
    </row>
    <row r="59" spans="1:13" ht="15.75" x14ac:dyDescent="0.25">
      <c r="A59" s="95" t="s">
        <v>77</v>
      </c>
      <c r="B59" s="95"/>
      <c r="C59" s="35" t="s">
        <v>78</v>
      </c>
      <c r="D59" s="31"/>
      <c r="E59" s="31"/>
      <c r="F59" s="31" t="str">
        <f t="shared" si="12"/>
        <v/>
      </c>
      <c r="G59" s="31" t="str">
        <f t="shared" si="13"/>
        <v/>
      </c>
      <c r="H59" s="31"/>
      <c r="I59" s="35"/>
      <c r="J59" s="35"/>
      <c r="K59" s="37"/>
      <c r="M59" s="34" t="str">
        <f t="shared" si="0"/>
        <v/>
      </c>
    </row>
    <row r="60" spans="1:13" ht="15.75" x14ac:dyDescent="0.25">
      <c r="A60" s="95" t="s">
        <v>79</v>
      </c>
      <c r="B60" s="95"/>
      <c r="C60" s="35" t="s">
        <v>80</v>
      </c>
      <c r="D60" s="31"/>
      <c r="E60" s="31"/>
      <c r="F60" s="31" t="str">
        <f t="shared" si="12"/>
        <v/>
      </c>
      <c r="G60" s="31" t="str">
        <f t="shared" si="13"/>
        <v/>
      </c>
      <c r="H60" s="31"/>
      <c r="I60" s="35"/>
      <c r="J60" s="35"/>
      <c r="K60" s="37"/>
      <c r="M60" s="34" t="str">
        <f t="shared" si="0"/>
        <v/>
      </c>
    </row>
    <row r="61" spans="1:13" ht="15.75" x14ac:dyDescent="0.25">
      <c r="A61" s="95" t="s">
        <v>81</v>
      </c>
      <c r="B61" s="95"/>
      <c r="C61" s="35" t="s">
        <v>82</v>
      </c>
      <c r="D61" s="31"/>
      <c r="E61" s="31"/>
      <c r="F61" s="31" t="str">
        <f t="shared" si="12"/>
        <v/>
      </c>
      <c r="G61" s="31" t="str">
        <f t="shared" si="13"/>
        <v/>
      </c>
      <c r="H61" s="31"/>
      <c r="I61" s="35"/>
      <c r="J61" s="35"/>
      <c r="K61" s="37"/>
      <c r="M61" s="34" t="str">
        <f t="shared" si="0"/>
        <v/>
      </c>
    </row>
    <row r="62" spans="1:13" ht="15.75" x14ac:dyDescent="0.25">
      <c r="A62" s="95" t="s">
        <v>83</v>
      </c>
      <c r="B62" s="95"/>
      <c r="C62" s="35" t="s">
        <v>84</v>
      </c>
      <c r="D62" s="31"/>
      <c r="E62" s="31"/>
      <c r="F62" s="31" t="str">
        <f t="shared" si="12"/>
        <v/>
      </c>
      <c r="G62" s="31" t="str">
        <f t="shared" si="13"/>
        <v/>
      </c>
      <c r="H62" s="31"/>
      <c r="I62" s="35"/>
      <c r="J62" s="35"/>
      <c r="K62" s="37"/>
      <c r="M62" s="34" t="str">
        <f t="shared" si="0"/>
        <v/>
      </c>
    </row>
    <row r="63" spans="1:13" ht="15.75" x14ac:dyDescent="0.25">
      <c r="A63" s="95" t="s">
        <v>85</v>
      </c>
      <c r="B63" s="95"/>
      <c r="C63" s="35" t="s">
        <v>86</v>
      </c>
      <c r="D63" s="31"/>
      <c r="E63" s="31"/>
      <c r="F63" s="31" t="str">
        <f t="shared" si="12"/>
        <v/>
      </c>
      <c r="G63" s="31" t="str">
        <f t="shared" si="13"/>
        <v/>
      </c>
      <c r="H63" s="31"/>
      <c r="I63" s="35"/>
      <c r="J63" s="35"/>
      <c r="K63" s="37"/>
      <c r="M63" s="34" t="str">
        <f t="shared" si="0"/>
        <v/>
      </c>
    </row>
    <row r="64" spans="1:13" ht="15.75" x14ac:dyDescent="0.25">
      <c r="A64" s="95" t="s">
        <v>87</v>
      </c>
      <c r="B64" s="95"/>
      <c r="C64" s="35" t="s">
        <v>88</v>
      </c>
      <c r="D64" s="31"/>
      <c r="E64" s="74">
        <v>100</v>
      </c>
      <c r="F64" s="74">
        <f t="shared" si="12"/>
        <v>100</v>
      </c>
      <c r="G64" s="74">
        <f t="shared" si="13"/>
        <v>100</v>
      </c>
      <c r="H64" s="74">
        <v>0</v>
      </c>
      <c r="I64" s="77">
        <v>100</v>
      </c>
      <c r="J64" s="77">
        <v>0</v>
      </c>
      <c r="K64" s="61">
        <v>0</v>
      </c>
      <c r="M64" s="34" t="str">
        <f t="shared" si="0"/>
        <v/>
      </c>
    </row>
    <row r="65" spans="1:13" ht="15.75" x14ac:dyDescent="0.25">
      <c r="A65" s="95" t="s">
        <v>89</v>
      </c>
      <c r="B65" s="95"/>
      <c r="C65" s="35" t="s">
        <v>90</v>
      </c>
      <c r="D65" s="31"/>
      <c r="E65" s="74">
        <v>100</v>
      </c>
      <c r="F65" s="74">
        <f t="shared" si="12"/>
        <v>100</v>
      </c>
      <c r="G65" s="74">
        <f t="shared" si="13"/>
        <v>100</v>
      </c>
      <c r="H65" s="74">
        <v>0</v>
      </c>
      <c r="I65" s="77">
        <v>100</v>
      </c>
      <c r="J65" s="77">
        <v>0</v>
      </c>
      <c r="K65" s="61">
        <v>0</v>
      </c>
      <c r="M65" s="34" t="str">
        <f t="shared" si="0"/>
        <v/>
      </c>
    </row>
    <row r="66" spans="1:13" ht="15.75" x14ac:dyDescent="0.25">
      <c r="A66" s="95" t="s">
        <v>91</v>
      </c>
      <c r="B66" s="95"/>
      <c r="C66" s="35" t="s">
        <v>92</v>
      </c>
      <c r="D66" s="31"/>
      <c r="E66" s="74"/>
      <c r="F66" s="74" t="str">
        <f t="shared" si="12"/>
        <v/>
      </c>
      <c r="G66" s="74" t="str">
        <f t="shared" si="13"/>
        <v/>
      </c>
      <c r="H66" s="74"/>
      <c r="I66" s="77"/>
      <c r="J66" s="77"/>
      <c r="K66" s="61"/>
      <c r="M66" s="34" t="str">
        <f t="shared" si="0"/>
        <v/>
      </c>
    </row>
    <row r="67" spans="1:13" ht="43.5" customHeight="1" x14ac:dyDescent="0.25">
      <c r="A67" s="95" t="s">
        <v>421</v>
      </c>
      <c r="B67" s="95"/>
      <c r="C67" s="35" t="s">
        <v>94</v>
      </c>
      <c r="D67" s="31"/>
      <c r="E67" s="74">
        <v>500</v>
      </c>
      <c r="F67" s="74">
        <f t="shared" si="12"/>
        <v>500</v>
      </c>
      <c r="G67" s="74">
        <f t="shared" si="13"/>
        <v>500</v>
      </c>
      <c r="H67" s="74">
        <v>100</v>
      </c>
      <c r="I67" s="77">
        <v>200</v>
      </c>
      <c r="J67" s="77">
        <v>100</v>
      </c>
      <c r="K67" s="78">
        <v>100</v>
      </c>
      <c r="M67" s="34" t="str">
        <f t="shared" si="0"/>
        <v/>
      </c>
    </row>
    <row r="68" spans="1:13" ht="15.75" x14ac:dyDescent="0.25">
      <c r="A68" s="95" t="s">
        <v>40</v>
      </c>
      <c r="B68" s="95"/>
      <c r="C68" s="35" t="s">
        <v>95</v>
      </c>
      <c r="D68" s="31"/>
      <c r="E68" s="74"/>
      <c r="F68" s="74" t="str">
        <f t="shared" si="12"/>
        <v/>
      </c>
      <c r="G68" s="74" t="str">
        <f t="shared" si="13"/>
        <v/>
      </c>
      <c r="H68" s="74"/>
      <c r="I68" s="75"/>
      <c r="J68" s="75"/>
      <c r="K68" s="61"/>
      <c r="M68" s="34" t="str">
        <f t="shared" si="0"/>
        <v/>
      </c>
    </row>
    <row r="69" spans="1:13" ht="15.75" x14ac:dyDescent="0.25">
      <c r="A69" s="95" t="s">
        <v>42</v>
      </c>
      <c r="B69" s="95"/>
      <c r="C69" s="35" t="s">
        <v>96</v>
      </c>
      <c r="D69" s="31"/>
      <c r="E69" s="74"/>
      <c r="F69" s="74" t="str">
        <f t="shared" si="12"/>
        <v/>
      </c>
      <c r="G69" s="74" t="str">
        <f t="shared" si="13"/>
        <v/>
      </c>
      <c r="H69" s="74"/>
      <c r="I69" s="75"/>
      <c r="J69" s="75"/>
      <c r="K69" s="61"/>
      <c r="M69" s="34" t="str">
        <f t="shared" si="0"/>
        <v/>
      </c>
    </row>
    <row r="70" spans="1:13" ht="15.75" x14ac:dyDescent="0.25">
      <c r="A70" s="95" t="s">
        <v>44</v>
      </c>
      <c r="B70" s="95"/>
      <c r="C70" s="35" t="s">
        <v>97</v>
      </c>
      <c r="D70" s="31"/>
      <c r="E70" s="74"/>
      <c r="F70" s="74" t="str">
        <f t="shared" si="12"/>
        <v/>
      </c>
      <c r="G70" s="74" t="str">
        <f t="shared" si="13"/>
        <v/>
      </c>
      <c r="H70" s="74"/>
      <c r="I70" s="75"/>
      <c r="J70" s="75"/>
      <c r="K70" s="61"/>
      <c r="M70" s="34" t="str">
        <f t="shared" si="0"/>
        <v/>
      </c>
    </row>
    <row r="71" spans="1:13" ht="15.75" x14ac:dyDescent="0.25">
      <c r="A71" s="95" t="s">
        <v>98</v>
      </c>
      <c r="B71" s="95"/>
      <c r="C71" s="35" t="s">
        <v>99</v>
      </c>
      <c r="D71" s="31"/>
      <c r="E71" s="74"/>
      <c r="F71" s="74" t="str">
        <f t="shared" si="12"/>
        <v/>
      </c>
      <c r="G71" s="74" t="str">
        <f t="shared" si="13"/>
        <v/>
      </c>
      <c r="H71" s="74"/>
      <c r="I71" s="75"/>
      <c r="J71" s="75"/>
      <c r="K71" s="61"/>
      <c r="M71" s="34" t="str">
        <f t="shared" si="0"/>
        <v/>
      </c>
    </row>
    <row r="72" spans="1:13" ht="15.75" x14ac:dyDescent="0.25">
      <c r="A72" s="95" t="s">
        <v>100</v>
      </c>
      <c r="B72" s="95"/>
      <c r="C72" s="35" t="s">
        <v>101</v>
      </c>
      <c r="D72" s="31"/>
      <c r="E72" s="74"/>
      <c r="F72" s="74" t="str">
        <f t="shared" si="12"/>
        <v/>
      </c>
      <c r="G72" s="74" t="str">
        <f t="shared" si="13"/>
        <v/>
      </c>
      <c r="H72" s="74"/>
      <c r="I72" s="75"/>
      <c r="J72" s="75"/>
      <c r="K72" s="61"/>
      <c r="M72" s="34" t="str">
        <f t="shared" si="0"/>
        <v/>
      </c>
    </row>
    <row r="73" spans="1:13" ht="15.75" x14ac:dyDescent="0.25">
      <c r="A73" s="95" t="s">
        <v>102</v>
      </c>
      <c r="B73" s="95"/>
      <c r="C73" s="35" t="s">
        <v>103</v>
      </c>
      <c r="D73" s="31"/>
      <c r="E73" s="74">
        <f>F73</f>
        <v>30</v>
      </c>
      <c r="F73" s="74">
        <f>G73</f>
        <v>30</v>
      </c>
      <c r="G73" s="74">
        <f t="shared" si="13"/>
        <v>30</v>
      </c>
      <c r="H73" s="74">
        <v>7.5</v>
      </c>
      <c r="I73" s="74">
        <v>7.5</v>
      </c>
      <c r="J73" s="74">
        <v>7.5</v>
      </c>
      <c r="K73" s="74">
        <v>7.5</v>
      </c>
      <c r="M73" s="34" t="str">
        <f t="shared" si="0"/>
        <v/>
      </c>
    </row>
    <row r="74" spans="1:13" ht="15.75" x14ac:dyDescent="0.25">
      <c r="A74" s="95" t="s">
        <v>104</v>
      </c>
      <c r="B74" s="95"/>
      <c r="C74" s="35" t="s">
        <v>105</v>
      </c>
      <c r="D74" s="31"/>
      <c r="E74" s="74">
        <f>G74</f>
        <v>50</v>
      </c>
      <c r="F74" s="74">
        <f>G74</f>
        <v>50</v>
      </c>
      <c r="G74" s="74">
        <f t="shared" si="13"/>
        <v>50</v>
      </c>
      <c r="H74" s="74">
        <v>12.5</v>
      </c>
      <c r="I74" s="74">
        <v>12.5</v>
      </c>
      <c r="J74" s="74">
        <v>12.5</v>
      </c>
      <c r="K74" s="61">
        <v>12.5</v>
      </c>
      <c r="M74" s="34" t="str">
        <f t="shared" si="0"/>
        <v/>
      </c>
    </row>
    <row r="75" spans="1:13" ht="15.75" x14ac:dyDescent="0.25">
      <c r="A75" s="95" t="s">
        <v>106</v>
      </c>
      <c r="B75" s="95"/>
      <c r="C75" s="35" t="s">
        <v>107</v>
      </c>
      <c r="D75" s="31"/>
      <c r="E75" s="74">
        <v>20</v>
      </c>
      <c r="F75" s="74">
        <v>20</v>
      </c>
      <c r="G75" s="74">
        <f t="shared" si="13"/>
        <v>20</v>
      </c>
      <c r="H75" s="74">
        <v>5</v>
      </c>
      <c r="I75" s="74">
        <v>5</v>
      </c>
      <c r="J75" s="74">
        <v>5</v>
      </c>
      <c r="K75" s="61">
        <v>5</v>
      </c>
      <c r="M75" s="34" t="str">
        <f t="shared" si="0"/>
        <v/>
      </c>
    </row>
    <row r="76" spans="1:13" ht="15.75" x14ac:dyDescent="0.25">
      <c r="A76" s="95" t="s">
        <v>108</v>
      </c>
      <c r="B76" s="95"/>
      <c r="C76" s="35" t="s">
        <v>109</v>
      </c>
      <c r="D76" s="31"/>
      <c r="E76" s="74">
        <v>80</v>
      </c>
      <c r="F76" s="74">
        <f t="shared" si="12"/>
        <v>80</v>
      </c>
      <c r="G76" s="74">
        <f>IF((SUM(H76)+SUM(I76)+SUM(J76)+SUM(K76))=0,"",(SUM(H76)+SUM(I76)+SUM(J76)+SUM(K76)))</f>
        <v>80</v>
      </c>
      <c r="H76" s="74">
        <v>20</v>
      </c>
      <c r="I76" s="74">
        <v>20</v>
      </c>
      <c r="J76" s="74">
        <v>20</v>
      </c>
      <c r="K76" s="61">
        <v>20</v>
      </c>
      <c r="M76" s="34" t="str">
        <f>IF(G76="","",IF(G76&lt;&gt;SUM(H76:L76),"!Не вірна інформація","" ))</f>
        <v/>
      </c>
    </row>
    <row r="77" spans="1:13" ht="15.75" x14ac:dyDescent="0.25">
      <c r="A77" s="95" t="s">
        <v>110</v>
      </c>
      <c r="B77" s="95"/>
      <c r="C77" s="35" t="s">
        <v>111</v>
      </c>
      <c r="D77" s="31"/>
      <c r="E77" s="74"/>
      <c r="F77" s="74" t="str">
        <f t="shared" si="12"/>
        <v/>
      </c>
      <c r="G77" s="74" t="str">
        <f t="shared" si="13"/>
        <v/>
      </c>
      <c r="H77" s="74"/>
      <c r="I77" s="74"/>
      <c r="J77" s="74"/>
      <c r="K77" s="61"/>
      <c r="M77" s="34" t="str">
        <f t="shared" si="0"/>
        <v/>
      </c>
    </row>
    <row r="78" spans="1:13" ht="15.75" x14ac:dyDescent="0.25">
      <c r="A78" s="97" t="s">
        <v>112</v>
      </c>
      <c r="B78" s="97"/>
      <c r="C78" s="32">
        <v>9</v>
      </c>
      <c r="D78" s="79">
        <f>SUM(D79:D85)</f>
        <v>0</v>
      </c>
      <c r="E78" s="79">
        <f t="shared" ref="E78:K78" si="14">SUM(E79:E85)</f>
        <v>0</v>
      </c>
      <c r="F78" s="79">
        <f t="shared" si="14"/>
        <v>0</v>
      </c>
      <c r="G78" s="79">
        <f>SUM(G79:G85)</f>
        <v>0</v>
      </c>
      <c r="H78" s="79">
        <f t="shared" si="14"/>
        <v>0</v>
      </c>
      <c r="I78" s="79">
        <f t="shared" si="14"/>
        <v>0</v>
      </c>
      <c r="J78" s="79">
        <f t="shared" si="14"/>
        <v>0</v>
      </c>
      <c r="K78" s="79">
        <f t="shared" si="14"/>
        <v>0</v>
      </c>
      <c r="M78" s="34" t="str">
        <f t="shared" si="0"/>
        <v/>
      </c>
    </row>
    <row r="79" spans="1:13" ht="15.75" x14ac:dyDescent="0.25">
      <c r="A79" s="95" t="s">
        <v>113</v>
      </c>
      <c r="B79" s="95"/>
      <c r="C79" s="35" t="s">
        <v>114</v>
      </c>
      <c r="D79" s="80"/>
      <c r="E79" s="80"/>
      <c r="F79" s="80" t="str">
        <f t="shared" si="12"/>
        <v/>
      </c>
      <c r="G79" s="80" t="str">
        <f>IF((SUM(H79)+SUM(I79)+SUM(J79)+SUM(K79))=0,"",(SUM(H79)+SUM(I79)+SUM(J79)+SUM(K79)))</f>
        <v/>
      </c>
      <c r="H79" s="80"/>
      <c r="I79" s="80"/>
      <c r="J79" s="80"/>
      <c r="K79" s="81"/>
      <c r="M79" s="34" t="str">
        <f>IF(G79="","",IF(G79&lt;&gt;SUM(H79:L79),"!Не вірна інформація","" ))</f>
        <v/>
      </c>
    </row>
    <row r="80" spans="1:13" ht="15.75" x14ac:dyDescent="0.25">
      <c r="A80" s="95" t="s">
        <v>115</v>
      </c>
      <c r="B80" s="95"/>
      <c r="C80" s="35" t="s">
        <v>116</v>
      </c>
      <c r="D80" s="80"/>
      <c r="E80" s="80"/>
      <c r="F80" s="80" t="str">
        <f t="shared" si="12"/>
        <v/>
      </c>
      <c r="G80" s="80" t="str">
        <f t="shared" ref="G80:G91" si="15">IF((SUM(H80)+SUM(I80)+SUM(J80)+SUM(K80))=0,"",(SUM(H80)+SUM(I80)+SUM(J80)+SUM(K80)))</f>
        <v/>
      </c>
      <c r="H80" s="80"/>
      <c r="I80" s="80"/>
      <c r="J80" s="80"/>
      <c r="K80" s="81"/>
      <c r="M80" s="34" t="str">
        <f t="shared" si="0"/>
        <v/>
      </c>
    </row>
    <row r="81" spans="1:13" ht="15.75" x14ac:dyDescent="0.25">
      <c r="A81" s="95" t="s">
        <v>46</v>
      </c>
      <c r="B81" s="95"/>
      <c r="C81" s="35" t="s">
        <v>117</v>
      </c>
      <c r="D81" s="80"/>
      <c r="E81" s="80"/>
      <c r="F81" s="80" t="str">
        <f t="shared" si="12"/>
        <v/>
      </c>
      <c r="G81" s="80" t="str">
        <f t="shared" si="15"/>
        <v/>
      </c>
      <c r="H81" s="80"/>
      <c r="I81" s="80"/>
      <c r="J81" s="80"/>
      <c r="K81" s="81"/>
      <c r="M81" s="34" t="str">
        <f t="shared" si="0"/>
        <v/>
      </c>
    </row>
    <row r="82" spans="1:13" ht="15.75" x14ac:dyDescent="0.25">
      <c r="A82" s="95" t="s">
        <v>118</v>
      </c>
      <c r="B82" s="95"/>
      <c r="C82" s="35" t="s">
        <v>119</v>
      </c>
      <c r="D82" s="80"/>
      <c r="E82" s="80"/>
      <c r="F82" s="80" t="str">
        <f t="shared" si="12"/>
        <v/>
      </c>
      <c r="G82" s="80" t="str">
        <f t="shared" si="15"/>
        <v/>
      </c>
      <c r="H82" s="80"/>
      <c r="I82" s="80"/>
      <c r="J82" s="80"/>
      <c r="K82" s="81"/>
      <c r="M82" s="34" t="str">
        <f t="shared" si="0"/>
        <v/>
      </c>
    </row>
    <row r="83" spans="1:13" ht="15.75" x14ac:dyDescent="0.25">
      <c r="A83" s="95" t="s">
        <v>120</v>
      </c>
      <c r="B83" s="95"/>
      <c r="C83" s="35" t="s">
        <v>121</v>
      </c>
      <c r="D83" s="80"/>
      <c r="E83" s="80"/>
      <c r="F83" s="80" t="str">
        <f t="shared" si="12"/>
        <v/>
      </c>
      <c r="G83" s="80" t="str">
        <f t="shared" si="15"/>
        <v/>
      </c>
      <c r="H83" s="80"/>
      <c r="I83" s="80"/>
      <c r="J83" s="80"/>
      <c r="K83" s="81"/>
      <c r="M83" s="34" t="str">
        <f t="shared" si="0"/>
        <v/>
      </c>
    </row>
    <row r="84" spans="1:13" ht="15.75" x14ac:dyDescent="0.25">
      <c r="A84" s="95" t="s">
        <v>122</v>
      </c>
      <c r="B84" s="95"/>
      <c r="C84" s="35" t="s">
        <v>123</v>
      </c>
      <c r="D84" s="80"/>
      <c r="E84" s="80"/>
      <c r="F84" s="80" t="str">
        <f t="shared" si="12"/>
        <v/>
      </c>
      <c r="G84" s="80" t="str">
        <f t="shared" si="15"/>
        <v/>
      </c>
      <c r="H84" s="80"/>
      <c r="I84" s="80"/>
      <c r="J84" s="80"/>
      <c r="K84" s="81"/>
      <c r="M84" s="34" t="str">
        <f t="shared" si="0"/>
        <v/>
      </c>
    </row>
    <row r="85" spans="1:13" ht="15.75" x14ac:dyDescent="0.25">
      <c r="A85" s="95" t="s">
        <v>124</v>
      </c>
      <c r="B85" s="95"/>
      <c r="C85" s="35" t="s">
        <v>125</v>
      </c>
      <c r="D85" s="80"/>
      <c r="E85" s="80"/>
      <c r="F85" s="80" t="str">
        <f t="shared" si="12"/>
        <v/>
      </c>
      <c r="G85" s="80" t="str">
        <f t="shared" si="15"/>
        <v/>
      </c>
      <c r="H85" s="80"/>
      <c r="I85" s="80"/>
      <c r="J85" s="80"/>
      <c r="K85" s="81"/>
      <c r="M85" s="34" t="str">
        <f t="shared" si="0"/>
        <v/>
      </c>
    </row>
    <row r="86" spans="1:13" ht="15.75" x14ac:dyDescent="0.25">
      <c r="A86" s="97" t="s">
        <v>126</v>
      </c>
      <c r="B86" s="97"/>
      <c r="C86" s="32">
        <v>10</v>
      </c>
      <c r="D86" s="79">
        <f>SUM(D87:D91)</f>
        <v>0</v>
      </c>
      <c r="E86" s="79">
        <f t="shared" ref="E86:K86" si="16">SUM(E87:E91)</f>
        <v>0</v>
      </c>
      <c r="F86" s="79">
        <f t="shared" si="16"/>
        <v>0</v>
      </c>
      <c r="G86" s="79">
        <f t="shared" si="16"/>
        <v>0</v>
      </c>
      <c r="H86" s="79">
        <f t="shared" si="16"/>
        <v>0</v>
      </c>
      <c r="I86" s="79">
        <f t="shared" si="16"/>
        <v>0</v>
      </c>
      <c r="J86" s="79">
        <f t="shared" si="16"/>
        <v>0</v>
      </c>
      <c r="K86" s="79">
        <f t="shared" si="16"/>
        <v>0</v>
      </c>
      <c r="M86" s="34" t="str">
        <f t="shared" si="0"/>
        <v/>
      </c>
    </row>
    <row r="87" spans="1:13" ht="15.75" x14ac:dyDescent="0.25">
      <c r="A87" s="105" t="s">
        <v>127</v>
      </c>
      <c r="B87" s="105"/>
      <c r="C87" s="35" t="s">
        <v>128</v>
      </c>
      <c r="D87" s="80"/>
      <c r="E87" s="80"/>
      <c r="F87" s="80" t="str">
        <f t="shared" si="12"/>
        <v/>
      </c>
      <c r="G87" s="80" t="str">
        <f t="shared" si="15"/>
        <v/>
      </c>
      <c r="H87" s="80"/>
      <c r="I87" s="80"/>
      <c r="J87" s="80"/>
      <c r="K87" s="81"/>
      <c r="M87" s="34" t="str">
        <f t="shared" si="0"/>
        <v/>
      </c>
    </row>
    <row r="88" spans="1:13" ht="15.75" x14ac:dyDescent="0.25">
      <c r="A88" s="105" t="s">
        <v>129</v>
      </c>
      <c r="B88" s="105"/>
      <c r="C88" s="35" t="s">
        <v>130</v>
      </c>
      <c r="D88" s="80"/>
      <c r="E88" s="80"/>
      <c r="F88" s="80" t="str">
        <f t="shared" si="12"/>
        <v/>
      </c>
      <c r="G88" s="80" t="str">
        <f t="shared" si="15"/>
        <v/>
      </c>
      <c r="H88" s="80"/>
      <c r="I88" s="80"/>
      <c r="J88" s="80"/>
      <c r="K88" s="81"/>
      <c r="M88" s="34" t="str">
        <f t="shared" si="0"/>
        <v/>
      </c>
    </row>
    <row r="89" spans="1:13" ht="15.75" x14ac:dyDescent="0.25">
      <c r="A89" s="105" t="s">
        <v>131</v>
      </c>
      <c r="B89" s="105"/>
      <c r="C89" s="35" t="s">
        <v>132</v>
      </c>
      <c r="D89" s="80"/>
      <c r="E89" s="80"/>
      <c r="F89" s="80" t="str">
        <f t="shared" si="12"/>
        <v/>
      </c>
      <c r="G89" s="80" t="str">
        <f t="shared" si="15"/>
        <v/>
      </c>
      <c r="H89" s="80"/>
      <c r="I89" s="80"/>
      <c r="J89" s="80"/>
      <c r="K89" s="81"/>
      <c r="M89" s="34" t="str">
        <f t="shared" si="0"/>
        <v/>
      </c>
    </row>
    <row r="90" spans="1:13" ht="15.75" x14ac:dyDescent="0.25">
      <c r="A90" s="105" t="s">
        <v>133</v>
      </c>
      <c r="B90" s="105"/>
      <c r="C90" s="35" t="s">
        <v>134</v>
      </c>
      <c r="D90" s="80"/>
      <c r="E90" s="80"/>
      <c r="F90" s="80" t="str">
        <f t="shared" si="12"/>
        <v/>
      </c>
      <c r="G90" s="80" t="str">
        <f t="shared" si="15"/>
        <v/>
      </c>
      <c r="H90" s="80"/>
      <c r="I90" s="80"/>
      <c r="J90" s="80"/>
      <c r="K90" s="81"/>
      <c r="M90" s="34" t="str">
        <f t="shared" ref="M90:M105" si="17">IF(G90="","",IF(G90&lt;&gt;SUM(H90:L90),"!Не вірна інформація","" ))</f>
        <v/>
      </c>
    </row>
    <row r="91" spans="1:13" ht="15.75" x14ac:dyDescent="0.25">
      <c r="A91" s="105" t="s">
        <v>135</v>
      </c>
      <c r="B91" s="105"/>
      <c r="C91" s="35" t="s">
        <v>136</v>
      </c>
      <c r="D91" s="80"/>
      <c r="E91" s="80"/>
      <c r="F91" s="80" t="str">
        <f t="shared" si="12"/>
        <v/>
      </c>
      <c r="G91" s="80" t="str">
        <f t="shared" si="15"/>
        <v/>
      </c>
      <c r="H91" s="80"/>
      <c r="I91" s="80"/>
      <c r="J91" s="80"/>
      <c r="K91" s="81"/>
      <c r="M91" s="34" t="str">
        <f t="shared" si="17"/>
        <v/>
      </c>
    </row>
    <row r="92" spans="1:13" ht="15.75" x14ac:dyDescent="0.25">
      <c r="A92" s="104" t="s">
        <v>137</v>
      </c>
      <c r="B92" s="104"/>
      <c r="C92" s="39" t="s">
        <v>138</v>
      </c>
      <c r="D92" s="79">
        <f>SUM(D93)</f>
        <v>0</v>
      </c>
      <c r="E92" s="79">
        <f t="shared" ref="E92:K92" si="18">SUM(E93)</f>
        <v>0</v>
      </c>
      <c r="F92" s="79">
        <f>SUM(F93)</f>
        <v>0</v>
      </c>
      <c r="G92" s="79">
        <f t="shared" si="18"/>
        <v>0</v>
      </c>
      <c r="H92" s="79">
        <f t="shared" si="18"/>
        <v>0</v>
      </c>
      <c r="I92" s="79">
        <f t="shared" si="18"/>
        <v>0</v>
      </c>
      <c r="J92" s="79">
        <f t="shared" si="18"/>
        <v>0</v>
      </c>
      <c r="K92" s="79">
        <f t="shared" si="18"/>
        <v>0</v>
      </c>
      <c r="M92" s="34" t="str">
        <f t="shared" si="17"/>
        <v/>
      </c>
    </row>
    <row r="93" spans="1:13" ht="15.75" x14ac:dyDescent="0.25">
      <c r="A93" s="105" t="s">
        <v>139</v>
      </c>
      <c r="B93" s="105"/>
      <c r="C93" s="35" t="s">
        <v>140</v>
      </c>
      <c r="D93" s="80"/>
      <c r="E93" s="80"/>
      <c r="F93" s="80" t="str">
        <f t="shared" si="12"/>
        <v/>
      </c>
      <c r="G93" s="80" t="str">
        <f t="shared" ref="G93" si="19">IF((SUM(H93)+SUM(I93)+SUM(J93)+SUM(K93))=0,"",(SUM(H93)+SUM(I93)+SUM(J93)+SUM(K93)))</f>
        <v/>
      </c>
      <c r="H93" s="80"/>
      <c r="I93" s="80"/>
      <c r="J93" s="80"/>
      <c r="K93" s="81"/>
      <c r="M93" s="34" t="str">
        <f t="shared" si="17"/>
        <v/>
      </c>
    </row>
    <row r="94" spans="1:13" ht="15.75" x14ac:dyDescent="0.25">
      <c r="A94" s="104" t="s">
        <v>141</v>
      </c>
      <c r="B94" s="104"/>
      <c r="C94" s="39" t="s">
        <v>142</v>
      </c>
      <c r="D94" s="79">
        <f>SUM(D95)</f>
        <v>0</v>
      </c>
      <c r="E94" s="79">
        <f t="shared" ref="E94" si="20">SUM(E95)</f>
        <v>0</v>
      </c>
      <c r="F94" s="79">
        <f t="shared" ref="F94" si="21">SUM(F95)</f>
        <v>0</v>
      </c>
      <c r="G94" s="79">
        <f t="shared" ref="G94" si="22">SUM(G95)</f>
        <v>0</v>
      </c>
      <c r="H94" s="79">
        <f t="shared" ref="H94" si="23">SUM(H95)</f>
        <v>0</v>
      </c>
      <c r="I94" s="79">
        <f t="shared" ref="I94" si="24">SUM(I95)</f>
        <v>0</v>
      </c>
      <c r="J94" s="79">
        <f t="shared" ref="J94" si="25">SUM(J95)</f>
        <v>0</v>
      </c>
      <c r="K94" s="79">
        <f t="shared" ref="K94" si="26">SUM(K95)</f>
        <v>0</v>
      </c>
      <c r="M94" s="34" t="str">
        <f t="shared" si="17"/>
        <v/>
      </c>
    </row>
    <row r="95" spans="1:13" ht="15.75" x14ac:dyDescent="0.25">
      <c r="A95" s="105" t="s">
        <v>139</v>
      </c>
      <c r="B95" s="105"/>
      <c r="C95" s="35" t="s">
        <v>143</v>
      </c>
      <c r="D95" s="80"/>
      <c r="E95" s="80"/>
      <c r="F95" s="80" t="str">
        <f t="shared" si="12"/>
        <v/>
      </c>
      <c r="G95" s="80" t="str">
        <f t="shared" ref="G95" si="27">IF((SUM(H95)+SUM(I95)+SUM(J95)+SUM(K95))=0,"",(SUM(H95)+SUM(I95)+SUM(J95)+SUM(K95)))</f>
        <v/>
      </c>
      <c r="H95" s="80"/>
      <c r="I95" s="80"/>
      <c r="J95" s="80"/>
      <c r="K95" s="81"/>
      <c r="M95" s="34" t="str">
        <f t="shared" si="17"/>
        <v/>
      </c>
    </row>
    <row r="96" spans="1:13" ht="15.75" x14ac:dyDescent="0.25">
      <c r="A96" s="97" t="s">
        <v>144</v>
      </c>
      <c r="B96" s="97"/>
      <c r="C96" s="32">
        <v>13</v>
      </c>
      <c r="D96" s="79">
        <f>SUM(D97:D105)</f>
        <v>0</v>
      </c>
      <c r="E96" s="79">
        <f t="shared" ref="E96:K96" si="28">SUM(E97:E105)</f>
        <v>0</v>
      </c>
      <c r="F96" s="79">
        <f t="shared" si="28"/>
        <v>0</v>
      </c>
      <c r="G96" s="79">
        <f t="shared" si="28"/>
        <v>0</v>
      </c>
      <c r="H96" s="79">
        <f t="shared" si="28"/>
        <v>0</v>
      </c>
      <c r="I96" s="79">
        <f t="shared" si="28"/>
        <v>0</v>
      </c>
      <c r="J96" s="79">
        <f t="shared" si="28"/>
        <v>0</v>
      </c>
      <c r="K96" s="79">
        <f t="shared" si="28"/>
        <v>0</v>
      </c>
      <c r="M96" s="34" t="str">
        <f t="shared" si="17"/>
        <v/>
      </c>
    </row>
    <row r="97" spans="1:13" ht="15.75" x14ac:dyDescent="0.25">
      <c r="A97" s="105" t="s">
        <v>145</v>
      </c>
      <c r="B97" s="105"/>
      <c r="C97" s="35" t="s">
        <v>146</v>
      </c>
      <c r="D97" s="80"/>
      <c r="E97" s="80"/>
      <c r="F97" s="80" t="str">
        <f t="shared" si="12"/>
        <v/>
      </c>
      <c r="G97" s="80" t="str">
        <f t="shared" ref="G97:G105" si="29">IF((SUM(H97)+SUM(I97)+SUM(J97)+SUM(K97))=0,"",(SUM(H97)+SUM(I97)+SUM(J97)+SUM(K97)))</f>
        <v/>
      </c>
      <c r="H97" s="80"/>
      <c r="I97" s="80"/>
      <c r="J97" s="80"/>
      <c r="K97" s="81"/>
      <c r="M97" s="34" t="str">
        <f t="shared" si="17"/>
        <v/>
      </c>
    </row>
    <row r="98" spans="1:13" ht="15.75" x14ac:dyDescent="0.25">
      <c r="A98" s="105" t="s">
        <v>147</v>
      </c>
      <c r="B98" s="105"/>
      <c r="C98" s="35" t="s">
        <v>148</v>
      </c>
      <c r="D98" s="80"/>
      <c r="E98" s="80"/>
      <c r="F98" s="80" t="str">
        <f t="shared" si="12"/>
        <v/>
      </c>
      <c r="G98" s="80" t="str">
        <f t="shared" si="29"/>
        <v/>
      </c>
      <c r="H98" s="80"/>
      <c r="I98" s="80"/>
      <c r="J98" s="80"/>
      <c r="K98" s="81"/>
      <c r="M98" s="34" t="str">
        <f t="shared" si="17"/>
        <v/>
      </c>
    </row>
    <row r="99" spans="1:13" ht="15.75" x14ac:dyDescent="0.25">
      <c r="A99" s="105" t="s">
        <v>149</v>
      </c>
      <c r="B99" s="105"/>
      <c r="C99" s="35" t="s">
        <v>150</v>
      </c>
      <c r="D99" s="31"/>
      <c r="E99" s="31"/>
      <c r="F99" s="31" t="str">
        <f t="shared" si="12"/>
        <v/>
      </c>
      <c r="G99" s="31" t="str">
        <f t="shared" si="29"/>
        <v/>
      </c>
      <c r="H99" s="31"/>
      <c r="I99" s="31"/>
      <c r="J99" s="31"/>
      <c r="K99" s="37"/>
      <c r="M99" s="34" t="str">
        <f t="shared" si="17"/>
        <v/>
      </c>
    </row>
    <row r="100" spans="1:13" ht="15.75" x14ac:dyDescent="0.25">
      <c r="A100" s="105" t="s">
        <v>151</v>
      </c>
      <c r="B100" s="105"/>
      <c r="C100" s="35" t="s">
        <v>152</v>
      </c>
      <c r="D100" s="31"/>
      <c r="E100" s="31"/>
      <c r="F100" s="31" t="str">
        <f t="shared" si="12"/>
        <v/>
      </c>
      <c r="G100" s="31" t="str">
        <f t="shared" si="29"/>
        <v/>
      </c>
      <c r="H100" s="31"/>
      <c r="I100" s="31"/>
      <c r="J100" s="31"/>
      <c r="K100" s="37"/>
      <c r="M100" s="34" t="str">
        <f t="shared" si="17"/>
        <v/>
      </c>
    </row>
    <row r="101" spans="1:13" ht="15.75" x14ac:dyDescent="0.25">
      <c r="A101" s="105" t="s">
        <v>153</v>
      </c>
      <c r="B101" s="105"/>
      <c r="C101" s="35" t="s">
        <v>154</v>
      </c>
      <c r="D101" s="31"/>
      <c r="E101" s="31"/>
      <c r="F101" s="31" t="str">
        <f t="shared" si="12"/>
        <v/>
      </c>
      <c r="G101" s="31" t="str">
        <f t="shared" si="29"/>
        <v/>
      </c>
      <c r="H101" s="31"/>
      <c r="I101" s="31"/>
      <c r="J101" s="31"/>
      <c r="K101" s="37"/>
      <c r="M101" s="34" t="str">
        <f t="shared" si="17"/>
        <v/>
      </c>
    </row>
    <row r="102" spans="1:13" ht="15.75" x14ac:dyDescent="0.25">
      <c r="A102" s="105" t="s">
        <v>155</v>
      </c>
      <c r="B102" s="105"/>
      <c r="C102" s="35" t="s">
        <v>156</v>
      </c>
      <c r="D102" s="31"/>
      <c r="E102" s="31"/>
      <c r="F102" s="31" t="str">
        <f t="shared" si="12"/>
        <v/>
      </c>
      <c r="G102" s="31" t="str">
        <f t="shared" si="29"/>
        <v/>
      </c>
      <c r="H102" s="31"/>
      <c r="I102" s="31"/>
      <c r="J102" s="31"/>
      <c r="K102" s="37"/>
      <c r="M102" s="34" t="str">
        <f t="shared" si="17"/>
        <v/>
      </c>
    </row>
    <row r="103" spans="1:13" ht="15.75" x14ac:dyDescent="0.25">
      <c r="A103" s="105" t="s">
        <v>157</v>
      </c>
      <c r="B103" s="105"/>
      <c r="C103" s="35" t="s">
        <v>158</v>
      </c>
      <c r="D103" s="31"/>
      <c r="E103" s="31"/>
      <c r="F103" s="31" t="str">
        <f t="shared" si="12"/>
        <v/>
      </c>
      <c r="G103" s="31" t="str">
        <f t="shared" si="29"/>
        <v/>
      </c>
      <c r="H103" s="31"/>
      <c r="I103" s="31"/>
      <c r="J103" s="31"/>
      <c r="K103" s="37"/>
      <c r="M103" s="34" t="str">
        <f t="shared" si="17"/>
        <v/>
      </c>
    </row>
    <row r="104" spans="1:13" ht="15.75" x14ac:dyDescent="0.25">
      <c r="A104" s="105" t="s">
        <v>159</v>
      </c>
      <c r="B104" s="105"/>
      <c r="C104" s="35" t="s">
        <v>160</v>
      </c>
      <c r="D104" s="31"/>
      <c r="E104" s="31"/>
      <c r="F104" s="31" t="str">
        <f t="shared" si="12"/>
        <v/>
      </c>
      <c r="G104" s="31" t="str">
        <f t="shared" si="29"/>
        <v/>
      </c>
      <c r="H104" s="31"/>
      <c r="I104" s="31"/>
      <c r="J104" s="31"/>
      <c r="K104" s="37"/>
      <c r="M104" s="34" t="str">
        <f t="shared" si="17"/>
        <v/>
      </c>
    </row>
    <row r="105" spans="1:13" ht="15.75" x14ac:dyDescent="0.25">
      <c r="A105" s="105" t="s">
        <v>161</v>
      </c>
      <c r="B105" s="105"/>
      <c r="C105" s="35" t="s">
        <v>162</v>
      </c>
      <c r="D105" s="31"/>
      <c r="E105" s="31"/>
      <c r="F105" s="31" t="str">
        <f t="shared" si="12"/>
        <v/>
      </c>
      <c r="G105" s="31" t="str">
        <f t="shared" si="29"/>
        <v/>
      </c>
      <c r="H105" s="31"/>
      <c r="I105" s="31"/>
      <c r="J105" s="31"/>
      <c r="K105" s="37"/>
      <c r="M105" s="34" t="str">
        <f t="shared" si="17"/>
        <v/>
      </c>
    </row>
    <row r="106" spans="1:13" ht="15.75" x14ac:dyDescent="0.25">
      <c r="A106" s="104" t="s">
        <v>163</v>
      </c>
      <c r="B106" s="104"/>
      <c r="C106" s="39" t="s">
        <v>164</v>
      </c>
      <c r="D106" s="32">
        <f>D46+D86+D92+D94-D47-D78-D96</f>
        <v>0</v>
      </c>
      <c r="E106" s="76">
        <f>E46+E86+E92+E94-E47-E78-E96</f>
        <v>-106000.00334000001</v>
      </c>
      <c r="F106" s="76">
        <f t="shared" ref="F106" si="30">F46+F86+F92+F94-F47-F78-F96</f>
        <v>-106000.00334000001</v>
      </c>
      <c r="G106" s="76">
        <f t="shared" ref="G106:K106" si="31">G46+G86+G92+G94-G47-G78-G96</f>
        <v>-106000.00334000001</v>
      </c>
      <c r="H106" s="76">
        <f>H46+H86+H92+H94-H47-H78-H96</f>
        <v>-16629.500085</v>
      </c>
      <c r="I106" s="76">
        <f>I46+I86+I92+I94-I47-I78-I96</f>
        <v>-25047.201085000001</v>
      </c>
      <c r="J106" s="76">
        <f t="shared" si="31"/>
        <v>-27047.201085000001</v>
      </c>
      <c r="K106" s="76">
        <f t="shared" si="31"/>
        <v>-37276.101085000002</v>
      </c>
      <c r="M106" s="34"/>
    </row>
    <row r="107" spans="1:13" ht="15.75" x14ac:dyDescent="0.25">
      <c r="A107" s="104" t="s">
        <v>165</v>
      </c>
      <c r="B107" s="104"/>
      <c r="C107" s="39" t="s">
        <v>166</v>
      </c>
      <c r="D107" s="31"/>
      <c r="E107" s="74"/>
      <c r="F107" s="74"/>
      <c r="G107" s="74"/>
      <c r="H107" s="74"/>
      <c r="I107" s="74"/>
      <c r="J107" s="74"/>
      <c r="K107" s="61"/>
      <c r="M107" s="34"/>
    </row>
    <row r="108" spans="1:13" ht="15.75" x14ac:dyDescent="0.25">
      <c r="A108" s="97" t="s">
        <v>167</v>
      </c>
      <c r="B108" s="97"/>
      <c r="C108" s="32">
        <v>16</v>
      </c>
      <c r="D108" s="31"/>
      <c r="E108" s="74"/>
      <c r="F108" s="74"/>
      <c r="G108" s="74"/>
      <c r="H108" s="74"/>
      <c r="I108" s="74"/>
      <c r="J108" s="74"/>
      <c r="K108" s="61"/>
      <c r="M108" s="34"/>
    </row>
    <row r="109" spans="1:13" ht="15.75" x14ac:dyDescent="0.25">
      <c r="A109" s="104" t="s">
        <v>168</v>
      </c>
      <c r="B109" s="104"/>
      <c r="C109" s="39" t="s">
        <v>169</v>
      </c>
      <c r="D109" s="31"/>
      <c r="E109" s="74"/>
      <c r="F109" s="74"/>
      <c r="G109" s="74"/>
      <c r="H109" s="74"/>
      <c r="I109" s="74"/>
      <c r="J109" s="74"/>
      <c r="K109" s="61"/>
      <c r="M109" s="34"/>
    </row>
    <row r="110" spans="1:13" ht="15.75" x14ac:dyDescent="0.25">
      <c r="A110" s="104" t="s">
        <v>170</v>
      </c>
      <c r="B110" s="104"/>
      <c r="C110" s="39" t="s">
        <v>171</v>
      </c>
      <c r="D110" s="31"/>
      <c r="E110" s="74"/>
      <c r="F110" s="74"/>
      <c r="G110" s="74"/>
      <c r="H110" s="74"/>
      <c r="I110" s="74"/>
      <c r="J110" s="74"/>
      <c r="K110" s="61"/>
      <c r="M110" s="34"/>
    </row>
    <row r="111" spans="1:13" ht="15.75" x14ac:dyDescent="0.25">
      <c r="A111" s="104" t="s">
        <v>172</v>
      </c>
      <c r="B111" s="104"/>
      <c r="C111" s="39" t="s">
        <v>173</v>
      </c>
      <c r="D111" s="32">
        <f t="shared" ref="D111:K111" si="32">SUM(D112:D114)</f>
        <v>0</v>
      </c>
      <c r="E111" s="76">
        <f t="shared" si="32"/>
        <v>106000</v>
      </c>
      <c r="F111" s="76">
        <f t="shared" si="32"/>
        <v>106000</v>
      </c>
      <c r="G111" s="76">
        <f t="shared" si="32"/>
        <v>106000</v>
      </c>
      <c r="H111" s="76">
        <f t="shared" si="32"/>
        <v>16629.5</v>
      </c>
      <c r="I111" s="76">
        <f>SUM(I112:I114)</f>
        <v>25047.200000000001</v>
      </c>
      <c r="J111" s="76">
        <f t="shared" si="32"/>
        <v>27047.200000000001</v>
      </c>
      <c r="K111" s="76">
        <f t="shared" si="32"/>
        <v>37276.1</v>
      </c>
      <c r="M111" s="34"/>
    </row>
    <row r="112" spans="1:13" ht="15.75" x14ac:dyDescent="0.25">
      <c r="A112" s="105" t="s">
        <v>174</v>
      </c>
      <c r="B112" s="105"/>
      <c r="C112" s="35" t="s">
        <v>175</v>
      </c>
      <c r="D112" s="31"/>
      <c r="E112" s="74"/>
      <c r="F112" s="74" t="str">
        <f t="shared" ref="F112:F119" si="33">IF(OR(E112="",E112=0),"",E112)</f>
        <v/>
      </c>
      <c r="G112" s="74" t="str">
        <f t="shared" ref="G112" si="34">IF((SUM(H112)+SUM(I112)+SUM(J112)+SUM(K112))=0,"",(SUM(H112)+SUM(I112)+SUM(J112)+SUM(K112)))</f>
        <v/>
      </c>
      <c r="H112" s="74"/>
      <c r="I112" s="74"/>
      <c r="J112" s="74"/>
      <c r="K112" s="61"/>
      <c r="M112" s="34"/>
    </row>
    <row r="113" spans="1:13" ht="15.75" x14ac:dyDescent="0.25">
      <c r="A113" s="105" t="s">
        <v>176</v>
      </c>
      <c r="B113" s="105"/>
      <c r="C113" s="35" t="s">
        <v>177</v>
      </c>
      <c r="D113" s="31"/>
      <c r="E113" s="74"/>
      <c r="F113" s="74" t="str">
        <f t="shared" si="33"/>
        <v/>
      </c>
      <c r="G113" s="74" t="str">
        <f t="shared" ref="G113" si="35">IF((SUM(H113)+SUM(I113)+SUM(J113)+SUM(K113))=0,"",(SUM(H113)+SUM(I113)+SUM(J113)+SUM(K113)))</f>
        <v/>
      </c>
      <c r="H113" s="74"/>
      <c r="I113" s="74"/>
      <c r="J113" s="74"/>
      <c r="K113" s="61"/>
      <c r="M113" s="34"/>
    </row>
    <row r="114" spans="1:13" ht="15.75" x14ac:dyDescent="0.25">
      <c r="A114" s="105" t="s">
        <v>423</v>
      </c>
      <c r="B114" s="105"/>
      <c r="C114" s="35" t="s">
        <v>178</v>
      </c>
      <c r="D114" s="35">
        <v>0</v>
      </c>
      <c r="E114" s="74">
        <f>G114</f>
        <v>106000</v>
      </c>
      <c r="F114" s="74">
        <f>IF(OR(E114=0,E114=""),"",E114)</f>
        <v>106000</v>
      </c>
      <c r="G114" s="74">
        <f>IF((SUM(H114)+SUM(I114)+SUM(J114)+SUM(K114))=0,"",(SUM(H114)+SUM(I114)+SUM(J114)+SUM(K114)))</f>
        <v>106000</v>
      </c>
      <c r="H114" s="74">
        <v>16629.5</v>
      </c>
      <c r="I114" s="74">
        <v>25047.200000000001</v>
      </c>
      <c r="J114" s="74">
        <v>27047.200000000001</v>
      </c>
      <c r="K114" s="74">
        <v>37276.1</v>
      </c>
      <c r="M114" s="34"/>
    </row>
    <row r="115" spans="1:13" ht="15.75" x14ac:dyDescent="0.25">
      <c r="A115" s="104" t="s">
        <v>179</v>
      </c>
      <c r="B115" s="104"/>
      <c r="C115" s="39" t="s">
        <v>180</v>
      </c>
      <c r="D115" s="32"/>
      <c r="E115" s="76">
        <f t="shared" ref="E115:K115" si="36">SUM(E116:E119)</f>
        <v>0</v>
      </c>
      <c r="F115" s="76">
        <f t="shared" si="36"/>
        <v>0</v>
      </c>
      <c r="G115" s="76">
        <f t="shared" si="36"/>
        <v>0</v>
      </c>
      <c r="H115" s="76">
        <f t="shared" si="36"/>
        <v>0</v>
      </c>
      <c r="I115" s="76">
        <f t="shared" si="36"/>
        <v>0</v>
      </c>
      <c r="J115" s="76">
        <f t="shared" si="36"/>
        <v>0</v>
      </c>
      <c r="K115" s="76">
        <f t="shared" si="36"/>
        <v>0</v>
      </c>
      <c r="M115" s="34"/>
    </row>
    <row r="116" spans="1:13" ht="15.75" x14ac:dyDescent="0.25">
      <c r="A116" s="105" t="s">
        <v>181</v>
      </c>
      <c r="B116" s="105"/>
      <c r="C116" s="35" t="s">
        <v>182</v>
      </c>
      <c r="D116" s="31"/>
      <c r="E116" s="31"/>
      <c r="F116" s="31" t="str">
        <f t="shared" si="33"/>
        <v/>
      </c>
      <c r="G116" s="31" t="str">
        <f t="shared" ref="G116:G119" si="37">IF((SUM(H116)+SUM(I116)+SUM(J116)+SUM(K116))=0,"",(SUM(H116)+SUM(I116)+SUM(J116)+SUM(K116)))</f>
        <v/>
      </c>
      <c r="H116" s="31"/>
      <c r="I116" s="31"/>
      <c r="J116" s="31"/>
      <c r="K116" s="37"/>
      <c r="M116" s="34"/>
    </row>
    <row r="117" spans="1:13" ht="15.75" x14ac:dyDescent="0.25">
      <c r="A117" s="105" t="s">
        <v>183</v>
      </c>
      <c r="B117" s="105"/>
      <c r="C117" s="35" t="s">
        <v>184</v>
      </c>
      <c r="D117" s="31"/>
      <c r="E117" s="31"/>
      <c r="F117" s="31" t="str">
        <f t="shared" si="33"/>
        <v/>
      </c>
      <c r="G117" s="31" t="str">
        <f t="shared" si="37"/>
        <v/>
      </c>
      <c r="H117" s="31"/>
      <c r="I117" s="31"/>
      <c r="J117" s="31"/>
      <c r="K117" s="37"/>
      <c r="M117" s="34"/>
    </row>
    <row r="118" spans="1:13" ht="15.75" x14ac:dyDescent="0.25">
      <c r="A118" s="105" t="s">
        <v>185</v>
      </c>
      <c r="B118" s="105"/>
      <c r="C118" s="35" t="s">
        <v>186</v>
      </c>
      <c r="D118" s="31"/>
      <c r="E118" s="31"/>
      <c r="F118" s="31" t="str">
        <f t="shared" si="33"/>
        <v/>
      </c>
      <c r="G118" s="31" t="str">
        <f t="shared" si="37"/>
        <v/>
      </c>
      <c r="H118" s="31"/>
      <c r="I118" s="31"/>
      <c r="J118" s="31"/>
      <c r="K118" s="37"/>
      <c r="M118" s="34"/>
    </row>
    <row r="119" spans="1:13" ht="15.75" x14ac:dyDescent="0.25">
      <c r="A119" s="105" t="s">
        <v>54</v>
      </c>
      <c r="B119" s="105"/>
      <c r="C119" s="35" t="s">
        <v>187</v>
      </c>
      <c r="D119" s="31"/>
      <c r="E119" s="31"/>
      <c r="F119" s="31" t="str">
        <f t="shared" si="33"/>
        <v/>
      </c>
      <c r="G119" s="31" t="str">
        <f t="shared" si="37"/>
        <v/>
      </c>
      <c r="H119" s="31"/>
      <c r="I119" s="31"/>
      <c r="J119" s="31"/>
      <c r="K119" s="37"/>
      <c r="M119" s="34"/>
    </row>
    <row r="120" spans="1:13" ht="15.75" x14ac:dyDescent="0.25">
      <c r="A120" s="104" t="s">
        <v>188</v>
      </c>
      <c r="B120" s="104"/>
      <c r="C120" s="39" t="s">
        <v>189</v>
      </c>
      <c r="D120" s="32">
        <f>D106+D107+D109+D111-D108-D110-D115</f>
        <v>0</v>
      </c>
      <c r="E120" s="32">
        <f>E106+E107+E109+E111-E108-E110-E115</f>
        <v>-3.340000010211952E-3</v>
      </c>
      <c r="F120" s="32">
        <f t="shared" ref="F120:K120" si="38">F106+F107+F109+F111-F108-F110-F115</f>
        <v>-3.340000010211952E-3</v>
      </c>
      <c r="G120" s="32">
        <f>G106+G107+G109+G111-G108-G110-G115</f>
        <v>-3.340000010211952E-3</v>
      </c>
      <c r="H120" s="32">
        <f t="shared" si="38"/>
        <v>-8.4999999671708792E-5</v>
      </c>
      <c r="I120" s="32">
        <f t="shared" si="38"/>
        <v>-1.0849999998754356E-3</v>
      </c>
      <c r="J120" s="32">
        <f t="shared" si="38"/>
        <v>-1.0849999998754356E-3</v>
      </c>
      <c r="K120" s="32">
        <f t="shared" si="38"/>
        <v>-1.0850000035134144E-3</v>
      </c>
      <c r="M120" s="34"/>
    </row>
    <row r="121" spans="1:13" ht="15.75" x14ac:dyDescent="0.25">
      <c r="A121" s="104" t="s">
        <v>190</v>
      </c>
      <c r="B121" s="104"/>
      <c r="C121" s="39" t="s">
        <v>191</v>
      </c>
      <c r="D121" s="31"/>
      <c r="E121" s="31"/>
      <c r="F121" s="31"/>
      <c r="G121" s="31"/>
      <c r="H121" s="31"/>
      <c r="I121" s="31"/>
      <c r="J121" s="31"/>
      <c r="K121" s="37"/>
      <c r="M121" s="34"/>
    </row>
    <row r="122" spans="1:13" ht="15.75" x14ac:dyDescent="0.25">
      <c r="A122" s="104" t="s">
        <v>192</v>
      </c>
      <c r="B122" s="104"/>
      <c r="C122" s="39" t="s">
        <v>193</v>
      </c>
      <c r="D122" s="31"/>
      <c r="E122" s="31"/>
      <c r="F122" s="31"/>
      <c r="G122" s="31"/>
      <c r="H122" s="31"/>
      <c r="I122" s="31"/>
      <c r="J122" s="31"/>
      <c r="K122" s="37"/>
      <c r="M122" s="34"/>
    </row>
    <row r="123" spans="1:13" ht="15.75" x14ac:dyDescent="0.25">
      <c r="A123" s="105" t="s">
        <v>194</v>
      </c>
      <c r="B123" s="105"/>
      <c r="C123" s="35" t="s">
        <v>195</v>
      </c>
      <c r="D123" s="31"/>
      <c r="E123" s="31"/>
      <c r="F123" s="31" t="str">
        <f t="shared" ref="F123:F124" si="39">IF(OR(E123="",E123=0),"",E123)</f>
        <v/>
      </c>
      <c r="G123" s="31" t="str">
        <f t="shared" ref="G123:G124" si="40">IF((SUM(H123)+SUM(I123)+SUM(J123)+SUM(K123))=0,"",(SUM(H123)+SUM(I123)+SUM(J123)+SUM(K123)))</f>
        <v/>
      </c>
      <c r="H123" s="31"/>
      <c r="I123" s="31"/>
      <c r="J123" s="31"/>
      <c r="K123" s="37"/>
      <c r="M123" s="34"/>
    </row>
    <row r="124" spans="1:13" ht="15.75" x14ac:dyDescent="0.25">
      <c r="A124" s="105" t="s">
        <v>196</v>
      </c>
      <c r="B124" s="105"/>
      <c r="C124" s="35" t="s">
        <v>197</v>
      </c>
      <c r="D124" s="31"/>
      <c r="E124" s="31"/>
      <c r="F124" s="31" t="str">
        <f t="shared" si="39"/>
        <v/>
      </c>
      <c r="G124" s="31" t="str">
        <f t="shared" si="40"/>
        <v/>
      </c>
      <c r="H124" s="31"/>
      <c r="I124" s="31"/>
      <c r="J124" s="31"/>
      <c r="K124" s="31"/>
      <c r="M124" s="34"/>
    </row>
    <row r="125" spans="1:13" ht="15.75" x14ac:dyDescent="0.25">
      <c r="A125" s="104" t="s">
        <v>198</v>
      </c>
      <c r="B125" s="104"/>
      <c r="C125" s="39" t="s">
        <v>199</v>
      </c>
      <c r="D125" s="31"/>
      <c r="E125" s="31"/>
      <c r="F125" s="31"/>
      <c r="G125" s="31"/>
      <c r="H125" s="31"/>
      <c r="I125" s="31"/>
      <c r="J125" s="31"/>
      <c r="K125" s="37"/>
      <c r="M125" s="34"/>
    </row>
    <row r="126" spans="1:13" ht="15.75" x14ac:dyDescent="0.25">
      <c r="A126" s="104" t="s">
        <v>200</v>
      </c>
      <c r="B126" s="104"/>
      <c r="C126" s="39" t="s">
        <v>201</v>
      </c>
      <c r="D126" s="31"/>
      <c r="E126" s="31"/>
      <c r="F126" s="31"/>
      <c r="G126" s="31"/>
      <c r="H126" s="31"/>
      <c r="I126" s="31"/>
      <c r="J126" s="31"/>
      <c r="K126" s="37"/>
      <c r="M126" s="34"/>
    </row>
    <row r="127" spans="1:13" ht="15.75" x14ac:dyDescent="0.25">
      <c r="A127" s="104" t="s">
        <v>202</v>
      </c>
      <c r="B127" s="104"/>
      <c r="C127" s="39" t="s">
        <v>203</v>
      </c>
      <c r="D127" s="31"/>
      <c r="E127" s="31"/>
      <c r="F127" s="31"/>
      <c r="G127" s="31"/>
      <c r="H127" s="31"/>
      <c r="I127" s="31"/>
      <c r="J127" s="31"/>
      <c r="K127" s="37"/>
      <c r="M127" s="34"/>
    </row>
    <row r="128" spans="1:13" ht="15.75" x14ac:dyDescent="0.25">
      <c r="A128" s="104" t="s">
        <v>204</v>
      </c>
      <c r="B128" s="104"/>
      <c r="C128" s="39" t="s">
        <v>205</v>
      </c>
      <c r="D128" s="40">
        <f t="shared" ref="D128:E128" si="41">SUM(D120)+SUM(D123)+SUM(D125)-SUM(D121)-SUM(D124)-SUM(D126)-SUM(D127)</f>
        <v>0</v>
      </c>
      <c r="E128" s="40">
        <f t="shared" si="41"/>
        <v>-3.340000010211952E-3</v>
      </c>
      <c r="F128" s="40">
        <f t="shared" ref="F128" si="42">SUM(F120)+SUM(F123)+SUM(F125)-SUM(F121)-SUM(F124)-SUM(F126)-SUM(F127)</f>
        <v>-3.340000010211952E-3</v>
      </c>
      <c r="G128" s="40">
        <f t="shared" ref="G128" si="43">SUM(G120)+SUM(G123)+SUM(G125)-SUM(G121)-SUM(G124)-SUM(G126)-SUM(G127)</f>
        <v>-3.340000010211952E-3</v>
      </c>
      <c r="H128" s="40">
        <f t="shared" ref="H128" si="44">SUM(H120)+SUM(H123)+SUM(H125)-SUM(H121)-SUM(H124)-SUM(H126)-SUM(H127)</f>
        <v>-8.4999999671708792E-5</v>
      </c>
      <c r="I128" s="40">
        <f t="shared" ref="I128" si="45">SUM(I120)+SUM(I123)+SUM(I125)-SUM(I121)-SUM(I124)-SUM(I126)-SUM(I127)</f>
        <v>-1.0849999998754356E-3</v>
      </c>
      <c r="J128" s="40">
        <f t="shared" ref="J128" si="46">SUM(J120)+SUM(J123)+SUM(J125)-SUM(J121)-SUM(J124)-SUM(J126)-SUM(J127)</f>
        <v>-1.0849999998754356E-3</v>
      </c>
      <c r="K128" s="40">
        <f t="shared" ref="K128" si="47">SUM(K120)+SUM(K123)+SUM(K125)-SUM(K121)-SUM(K124)-SUM(K126)-SUM(K127)</f>
        <v>-1.0850000035134144E-3</v>
      </c>
      <c r="M128" s="34"/>
    </row>
    <row r="129" spans="1:13" ht="15.75" x14ac:dyDescent="0.25">
      <c r="A129" s="105" t="s">
        <v>206</v>
      </c>
      <c r="B129" s="105"/>
      <c r="C129" s="35" t="s">
        <v>207</v>
      </c>
      <c r="D129" s="41">
        <f>IF(D128&gt;=0,D128,0)</f>
        <v>0</v>
      </c>
      <c r="E129" s="41">
        <f>IF(E128&gt;=0,E128,0)</f>
        <v>0</v>
      </c>
      <c r="F129" s="41">
        <f t="shared" ref="F129:K129" si="48">IF(F128&gt;=0,F128,0)</f>
        <v>0</v>
      </c>
      <c r="G129" s="41">
        <f>IF(G128&gt;=0,G128,0)</f>
        <v>0</v>
      </c>
      <c r="H129" s="41">
        <f t="shared" si="48"/>
        <v>0</v>
      </c>
      <c r="I129" s="41">
        <f t="shared" si="48"/>
        <v>0</v>
      </c>
      <c r="J129" s="41">
        <f t="shared" si="48"/>
        <v>0</v>
      </c>
      <c r="K129" s="41">
        <f t="shared" si="48"/>
        <v>0</v>
      </c>
      <c r="M129" s="34"/>
    </row>
    <row r="130" spans="1:13" ht="15.75" x14ac:dyDescent="0.25">
      <c r="A130" s="105" t="s">
        <v>208</v>
      </c>
      <c r="B130" s="105"/>
      <c r="C130" s="35" t="s">
        <v>209</v>
      </c>
      <c r="D130" s="31">
        <f>IF(D128&lt;0,D128,0)</f>
        <v>0</v>
      </c>
      <c r="E130" s="31">
        <f t="shared" ref="E130:K130" si="49">IF(E128&lt;0,E128,0)</f>
        <v>-3.340000010211952E-3</v>
      </c>
      <c r="F130" s="31">
        <f t="shared" si="49"/>
        <v>-3.340000010211952E-3</v>
      </c>
      <c r="G130" s="31">
        <f t="shared" si="49"/>
        <v>-3.340000010211952E-3</v>
      </c>
      <c r="H130" s="31">
        <f t="shared" si="49"/>
        <v>-8.4999999671708792E-5</v>
      </c>
      <c r="I130" s="31">
        <f t="shared" si="49"/>
        <v>-1.0849999998754356E-3</v>
      </c>
      <c r="J130" s="31">
        <f t="shared" si="49"/>
        <v>-1.0849999998754356E-3</v>
      </c>
      <c r="K130" s="31">
        <f t="shared" si="49"/>
        <v>-1.0850000035134144E-3</v>
      </c>
      <c r="M130" s="34"/>
    </row>
    <row r="131" spans="1:13" ht="15.75" x14ac:dyDescent="0.25">
      <c r="A131" s="104" t="s">
        <v>210</v>
      </c>
      <c r="B131" s="104"/>
      <c r="C131" s="32">
        <v>28</v>
      </c>
      <c r="D131" s="32">
        <f t="shared" ref="D131:K131" si="50">SUM(D30)+SUM(D86)+SUM(D92)+SUM(D94)+SUM(D107)+SUM(D109)+SUM(D111)+SUM(D123)+SUM(D125)</f>
        <v>0</v>
      </c>
      <c r="E131" s="76">
        <f t="shared" si="50"/>
        <v>106000</v>
      </c>
      <c r="F131" s="76">
        <f t="shared" si="50"/>
        <v>106000</v>
      </c>
      <c r="G131" s="76">
        <f t="shared" si="50"/>
        <v>106000</v>
      </c>
      <c r="H131" s="76">
        <f t="shared" si="50"/>
        <v>16629.5</v>
      </c>
      <c r="I131" s="76">
        <f>SUM(I30)+SUM(I86)+SUM(I92)+SUM(I94)+SUM(I107)+SUM(I109)+SUM(I111)+SUM(I123)+SUM(I125)</f>
        <v>25047.200000000001</v>
      </c>
      <c r="J131" s="76">
        <f t="shared" si="50"/>
        <v>27047.200000000001</v>
      </c>
      <c r="K131" s="76">
        <f t="shared" si="50"/>
        <v>37276.1</v>
      </c>
      <c r="M131" s="34"/>
    </row>
    <row r="132" spans="1:13" ht="15.75" x14ac:dyDescent="0.25">
      <c r="A132" s="104" t="s">
        <v>211</v>
      </c>
      <c r="B132" s="104"/>
      <c r="C132" s="32">
        <v>29</v>
      </c>
      <c r="D132" s="32">
        <f>D36+D47+D78+D96+D108+D110+D115+D121+D124+D126+D127</f>
        <v>0</v>
      </c>
      <c r="E132" s="76">
        <f>SUM(E36)+SUM(E47)+SUM(E78)+SUM(E96)+SUM(E108)+SUM(E110)+SUM(E115)+SUM(E121)+SUM(E124)+SUM(E126)+SUM(E127)</f>
        <v>106000.00334000001</v>
      </c>
      <c r="F132" s="76">
        <f t="shared" ref="F132" si="51">SUM(F36)+SUM(F47)+SUM(F78)+SUM(F96)+SUM(F108)+SUM(F110)+SUM(F115)+SUM(F121)+SUM(F124)+SUM(F126)+SUM(F127)</f>
        <v>106000.00334000001</v>
      </c>
      <c r="G132" s="76">
        <f>SUM(G36)+SUM(G47)+SUM(G78)+SUM(G96)+SUM(G108)+SUM(G110)+SUM(G115)+SUM(G121)+SUM(G124)+SUM(G126)+SUM(G127)</f>
        <v>106000.00334000001</v>
      </c>
      <c r="H132" s="76">
        <f t="shared" ref="H132:K132" si="52">SUM(H36)+SUM(H47)+SUM(H78)+SUM(H96)+SUM(H108)+SUM(H110)+SUM(H115)+SUM(H121)+SUM(H124)+SUM(H126)+SUM(H127)</f>
        <v>16629.500085</v>
      </c>
      <c r="I132" s="76">
        <f>SUM(I36)+SUM(I47)+SUM(I78)+SUM(I96)+SUM(I108)+SUM(I110)+SUM(I115)+SUM(I121)+SUM(I124)+SUM(I126)+SUM(I127)</f>
        <v>25047.201085000001</v>
      </c>
      <c r="J132" s="76">
        <f t="shared" si="52"/>
        <v>27047.201085000001</v>
      </c>
      <c r="K132" s="76">
        <f t="shared" si="52"/>
        <v>37276.101085000002</v>
      </c>
      <c r="M132" s="34"/>
    </row>
    <row r="133" spans="1:13" ht="15.75" x14ac:dyDescent="0.25">
      <c r="A133" s="99" t="s">
        <v>212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1"/>
      <c r="M133" s="34"/>
    </row>
    <row r="134" spans="1:13" ht="15.75" x14ac:dyDescent="0.25">
      <c r="A134" s="97" t="s">
        <v>213</v>
      </c>
      <c r="B134" s="97"/>
      <c r="C134" s="32">
        <v>30</v>
      </c>
      <c r="D134" s="32">
        <f t="shared" ref="D134:E134" si="53">SUM(D135)</f>
        <v>0</v>
      </c>
      <c r="E134" s="32">
        <f t="shared" si="53"/>
        <v>0</v>
      </c>
      <c r="F134" s="32">
        <f>SUM(F135)</f>
        <v>0</v>
      </c>
      <c r="G134" s="32">
        <f t="shared" ref="G134:K134" si="54">SUM(G135)</f>
        <v>0</v>
      </c>
      <c r="H134" s="32">
        <f t="shared" si="54"/>
        <v>0</v>
      </c>
      <c r="I134" s="32">
        <f t="shared" si="54"/>
        <v>0</v>
      </c>
      <c r="J134" s="32">
        <f t="shared" si="54"/>
        <v>0</v>
      </c>
      <c r="K134" s="32">
        <f t="shared" si="54"/>
        <v>0</v>
      </c>
      <c r="M134" s="34"/>
    </row>
    <row r="135" spans="1:13" ht="15.75" x14ac:dyDescent="0.25">
      <c r="A135" s="95" t="s">
        <v>214</v>
      </c>
      <c r="B135" s="95"/>
      <c r="C135" s="35" t="s">
        <v>215</v>
      </c>
      <c r="D135" s="31"/>
      <c r="E135" s="31"/>
      <c r="F135" s="31" t="str">
        <f t="shared" ref="F135" si="55">IF(OR(E135="",E135=0),"",E135)</f>
        <v/>
      </c>
      <c r="G135" s="31" t="str">
        <f t="shared" ref="G135" si="56">IF((SUM(H135)+SUM(I135)+SUM(J135)+SUM(K135))=0,"",(SUM(H135)+SUM(I135)+SUM(J135)+SUM(K135)))</f>
        <v/>
      </c>
      <c r="H135" s="31"/>
      <c r="I135" s="31"/>
      <c r="J135" s="31"/>
      <c r="K135" s="37"/>
      <c r="M135" s="34"/>
    </row>
    <row r="136" spans="1:13" ht="15.75" x14ac:dyDescent="0.25">
      <c r="A136" s="97" t="s">
        <v>216</v>
      </c>
      <c r="B136" s="97"/>
      <c r="C136" s="32">
        <v>31</v>
      </c>
      <c r="D136" s="32"/>
      <c r="E136" s="32"/>
      <c r="F136" s="32"/>
      <c r="G136" s="32"/>
      <c r="H136" s="32"/>
      <c r="I136" s="32"/>
      <c r="J136" s="32"/>
      <c r="K136" s="42"/>
      <c r="M136" s="34"/>
    </row>
    <row r="137" spans="1:13" ht="15.75" x14ac:dyDescent="0.25">
      <c r="A137" s="97" t="s">
        <v>217</v>
      </c>
      <c r="B137" s="97"/>
      <c r="C137" s="32">
        <v>32</v>
      </c>
      <c r="D137" s="32">
        <f>SUM(D138:D141)</f>
        <v>0</v>
      </c>
      <c r="E137" s="32">
        <f>SUM(E138:E141)</f>
        <v>0</v>
      </c>
      <c r="F137" s="32">
        <f>SUM(F138:F141)</f>
        <v>0</v>
      </c>
      <c r="G137" s="32">
        <f>SUM(G138:G141)</f>
        <v>0</v>
      </c>
      <c r="H137" s="32">
        <f t="shared" ref="H137:K137" si="57">SUM(H138:H141)</f>
        <v>0</v>
      </c>
      <c r="I137" s="32">
        <f t="shared" si="57"/>
        <v>0</v>
      </c>
      <c r="J137" s="32">
        <f t="shared" si="57"/>
        <v>0</v>
      </c>
      <c r="K137" s="32">
        <f t="shared" si="57"/>
        <v>0</v>
      </c>
      <c r="M137" s="34"/>
    </row>
    <row r="138" spans="1:13" ht="15.75" x14ac:dyDescent="0.25">
      <c r="A138" s="95" t="s">
        <v>218</v>
      </c>
      <c r="B138" s="95"/>
      <c r="C138" s="35" t="s">
        <v>219</v>
      </c>
      <c r="D138" s="31"/>
      <c r="E138" s="31"/>
      <c r="F138" s="31" t="str">
        <f t="shared" ref="F138:F141" si="58">IF(OR(E138="",E138=0),"",E138)</f>
        <v/>
      </c>
      <c r="G138" s="31" t="str">
        <f t="shared" ref="G138" si="59">IF((SUM(H138)+SUM(I138)+SUM(J138)+SUM(K138))=0,"",(SUM(H138)+SUM(I138)+SUM(J138)+SUM(K138)))</f>
        <v/>
      </c>
      <c r="H138" s="31"/>
      <c r="I138" s="31"/>
      <c r="J138" s="31"/>
      <c r="K138" s="37"/>
      <c r="M138" s="34"/>
    </row>
    <row r="139" spans="1:13" ht="15.75" x14ac:dyDescent="0.25">
      <c r="A139" s="95" t="s">
        <v>220</v>
      </c>
      <c r="B139" s="95"/>
      <c r="C139" s="35" t="s">
        <v>221</v>
      </c>
      <c r="D139" s="31"/>
      <c r="E139" s="31"/>
      <c r="F139" s="31" t="str">
        <f t="shared" si="58"/>
        <v/>
      </c>
      <c r="G139" s="31" t="str">
        <f t="shared" ref="G139:G141" si="60">IF((SUM(H139)+SUM(I139)+SUM(J139)+SUM(K139))=0,"",(SUM(H139)+SUM(I139)+SUM(J139)+SUM(K139)))</f>
        <v/>
      </c>
      <c r="H139" s="31"/>
      <c r="I139" s="31"/>
      <c r="J139" s="31"/>
      <c r="K139" s="37"/>
      <c r="M139" s="34"/>
    </row>
    <row r="140" spans="1:13" ht="15.75" x14ac:dyDescent="0.25">
      <c r="A140" s="95" t="s">
        <v>222</v>
      </c>
      <c r="B140" s="95"/>
      <c r="C140" s="35" t="s">
        <v>223</v>
      </c>
      <c r="D140" s="31"/>
      <c r="E140" s="31"/>
      <c r="F140" s="31" t="str">
        <f t="shared" si="58"/>
        <v/>
      </c>
      <c r="G140" s="31" t="str">
        <f t="shared" si="60"/>
        <v/>
      </c>
      <c r="H140" s="31"/>
      <c r="I140" s="31"/>
      <c r="J140" s="31"/>
      <c r="K140" s="37"/>
      <c r="M140" s="34"/>
    </row>
    <row r="141" spans="1:13" ht="15.75" x14ac:dyDescent="0.25">
      <c r="A141" s="95" t="s">
        <v>224</v>
      </c>
      <c r="B141" s="95"/>
      <c r="C141" s="35" t="s">
        <v>225</v>
      </c>
      <c r="D141" s="31"/>
      <c r="E141" s="31"/>
      <c r="F141" s="31" t="str">
        <f t="shared" si="58"/>
        <v/>
      </c>
      <c r="G141" s="31" t="str">
        <f t="shared" si="60"/>
        <v/>
      </c>
      <c r="H141" s="31"/>
      <c r="I141" s="31"/>
      <c r="J141" s="31"/>
      <c r="K141" s="37"/>
      <c r="M141" s="34"/>
    </row>
    <row r="142" spans="1:13" ht="15.75" x14ac:dyDescent="0.25">
      <c r="A142" s="97" t="s">
        <v>226</v>
      </c>
      <c r="B142" s="97"/>
      <c r="C142" s="32">
        <v>33</v>
      </c>
      <c r="D142" s="32">
        <f t="shared" ref="D142:K142" si="61">SUM(D136)+SUM(D128)-SUM(D134)-SUM(D137)</f>
        <v>0</v>
      </c>
      <c r="E142" s="32">
        <f t="shared" si="61"/>
        <v>-3.340000010211952E-3</v>
      </c>
      <c r="F142" s="32">
        <f t="shared" si="61"/>
        <v>-3.340000010211952E-3</v>
      </c>
      <c r="G142" s="32">
        <f t="shared" si="61"/>
        <v>-3.340000010211952E-3</v>
      </c>
      <c r="H142" s="32">
        <f t="shared" si="61"/>
        <v>-8.4999999671708792E-5</v>
      </c>
      <c r="I142" s="32">
        <f t="shared" si="61"/>
        <v>-1.0849999998754356E-3</v>
      </c>
      <c r="J142" s="32">
        <f t="shared" si="61"/>
        <v>-1.0849999998754356E-3</v>
      </c>
      <c r="K142" s="32">
        <f t="shared" si="61"/>
        <v>-1.0850000035134144E-3</v>
      </c>
      <c r="M142" s="34"/>
    </row>
    <row r="143" spans="1:13" ht="15.75" x14ac:dyDescent="0.25">
      <c r="A143" s="99" t="s">
        <v>227</v>
      </c>
      <c r="B143" s="100"/>
      <c r="C143" s="100"/>
      <c r="D143" s="100"/>
      <c r="E143" s="100"/>
      <c r="F143" s="100"/>
      <c r="G143" s="100"/>
      <c r="H143" s="100"/>
      <c r="I143" s="100"/>
      <c r="J143" s="100"/>
      <c r="K143" s="101"/>
      <c r="M143" s="34"/>
    </row>
    <row r="144" spans="1:13" ht="15.75" x14ac:dyDescent="0.25">
      <c r="A144" s="97" t="s">
        <v>228</v>
      </c>
      <c r="B144" s="97"/>
      <c r="C144" s="32">
        <v>34</v>
      </c>
      <c r="D144" s="32">
        <f>SUM(D145:D150)</f>
        <v>0</v>
      </c>
      <c r="E144" s="32">
        <f>SUM(E145:E150)</f>
        <v>0</v>
      </c>
      <c r="F144" s="32">
        <f t="shared" ref="F144:K144" si="62">SUM(F145:F150)</f>
        <v>0</v>
      </c>
      <c r="G144" s="32">
        <f t="shared" si="62"/>
        <v>0</v>
      </c>
      <c r="H144" s="32">
        <f t="shared" si="62"/>
        <v>0</v>
      </c>
      <c r="I144" s="32">
        <f t="shared" si="62"/>
        <v>0</v>
      </c>
      <c r="J144" s="32">
        <f t="shared" si="62"/>
        <v>0</v>
      </c>
      <c r="K144" s="32">
        <f t="shared" si="62"/>
        <v>0</v>
      </c>
      <c r="M144" s="34"/>
    </row>
    <row r="145" spans="1:13" ht="15.75" x14ac:dyDescent="0.25">
      <c r="A145" s="95" t="s">
        <v>229</v>
      </c>
      <c r="B145" s="95"/>
      <c r="C145" s="35" t="s">
        <v>230</v>
      </c>
      <c r="D145" s="31"/>
      <c r="E145" s="31"/>
      <c r="F145" s="31" t="str">
        <f t="shared" ref="F145:F156" si="63">IF(OR(E145="",E145=0),"",E145)</f>
        <v/>
      </c>
      <c r="G145" s="31" t="str">
        <f t="shared" ref="G145" si="64">IF((SUM(H145)+SUM(I145)+SUM(J145)+SUM(K145))=0,"",(SUM(H145)+SUM(I145)+SUM(J145)+SUM(K145)))</f>
        <v/>
      </c>
      <c r="H145" s="31"/>
      <c r="I145" s="31"/>
      <c r="J145" s="31"/>
      <c r="K145" s="37"/>
      <c r="M145" s="34"/>
    </row>
    <row r="146" spans="1:13" ht="15.75" x14ac:dyDescent="0.25">
      <c r="A146" s="95" t="s">
        <v>231</v>
      </c>
      <c r="B146" s="95"/>
      <c r="C146" s="35" t="s">
        <v>232</v>
      </c>
      <c r="D146" s="31"/>
      <c r="E146" s="31"/>
      <c r="F146" s="31" t="str">
        <f t="shared" si="63"/>
        <v/>
      </c>
      <c r="G146" s="31" t="str">
        <f t="shared" ref="G146:G150" si="65">IF((SUM(H146)+SUM(I146)+SUM(J146)+SUM(K146))=0,"",(SUM(H146)+SUM(I146)+SUM(J146)+SUM(K146)))</f>
        <v/>
      </c>
      <c r="H146" s="31"/>
      <c r="I146" s="31"/>
      <c r="J146" s="31"/>
      <c r="K146" s="37"/>
      <c r="M146" s="34"/>
    </row>
    <row r="147" spans="1:13" ht="15.75" x14ac:dyDescent="0.25">
      <c r="A147" s="95" t="s">
        <v>233</v>
      </c>
      <c r="B147" s="95"/>
      <c r="C147" s="35" t="s">
        <v>234</v>
      </c>
      <c r="D147" s="43"/>
      <c r="E147" s="43"/>
      <c r="F147" s="31" t="str">
        <f t="shared" si="63"/>
        <v/>
      </c>
      <c r="G147" s="31" t="str">
        <f t="shared" si="65"/>
        <v/>
      </c>
      <c r="H147" s="43"/>
      <c r="I147" s="43"/>
      <c r="J147" s="43"/>
      <c r="K147" s="43"/>
      <c r="M147" s="34"/>
    </row>
    <row r="148" spans="1:13" ht="15.75" x14ac:dyDescent="0.25">
      <c r="A148" s="95" t="s">
        <v>235</v>
      </c>
      <c r="B148" s="95"/>
      <c r="C148" s="35" t="s">
        <v>236</v>
      </c>
      <c r="D148" s="31"/>
      <c r="E148" s="31"/>
      <c r="F148" s="31" t="str">
        <f t="shared" si="63"/>
        <v/>
      </c>
      <c r="G148" s="31" t="str">
        <f t="shared" si="65"/>
        <v/>
      </c>
      <c r="H148" s="31"/>
      <c r="I148" s="31"/>
      <c r="J148" s="31"/>
      <c r="K148" s="37"/>
      <c r="M148" s="34"/>
    </row>
    <row r="149" spans="1:13" ht="15.75" x14ac:dyDescent="0.25">
      <c r="A149" s="95" t="s">
        <v>237</v>
      </c>
      <c r="B149" s="95"/>
      <c r="C149" s="35" t="s">
        <v>238</v>
      </c>
      <c r="D149" s="31"/>
      <c r="E149" s="31"/>
      <c r="F149" s="31" t="str">
        <f t="shared" si="63"/>
        <v/>
      </c>
      <c r="G149" s="31" t="str">
        <f t="shared" si="65"/>
        <v/>
      </c>
      <c r="H149" s="31"/>
      <c r="I149" s="31"/>
      <c r="J149" s="31"/>
      <c r="K149" s="37"/>
      <c r="M149" s="34"/>
    </row>
    <row r="150" spans="1:13" ht="15.75" x14ac:dyDescent="0.25">
      <c r="A150" s="95" t="s">
        <v>239</v>
      </c>
      <c r="B150" s="95"/>
      <c r="C150" s="35" t="s">
        <v>240</v>
      </c>
      <c r="D150" s="44"/>
      <c r="E150" s="44"/>
      <c r="F150" s="31" t="str">
        <f t="shared" si="63"/>
        <v/>
      </c>
      <c r="G150" s="31" t="str">
        <f t="shared" si="65"/>
        <v/>
      </c>
      <c r="H150" s="44"/>
      <c r="I150" s="44"/>
      <c r="J150" s="31"/>
      <c r="K150" s="37"/>
      <c r="M150" s="34"/>
    </row>
    <row r="151" spans="1:13" ht="30" customHeight="1" x14ac:dyDescent="0.25">
      <c r="A151" s="97" t="s">
        <v>241</v>
      </c>
      <c r="B151" s="97"/>
      <c r="C151" s="32">
        <v>35</v>
      </c>
      <c r="D151" s="32">
        <f>SUM(D152:D154)</f>
        <v>0</v>
      </c>
      <c r="E151" s="76">
        <f t="shared" ref="E151:K151" si="66">SUM(E152:E154)</f>
        <v>5541.5519999999997</v>
      </c>
      <c r="F151" s="76">
        <f t="shared" si="66"/>
        <v>5541.5519999999997</v>
      </c>
      <c r="G151" s="76">
        <f t="shared" si="66"/>
        <v>5541.5519999999997</v>
      </c>
      <c r="H151" s="76">
        <f t="shared" si="66"/>
        <v>1385.37</v>
      </c>
      <c r="I151" s="76">
        <f t="shared" si="66"/>
        <v>1385.37</v>
      </c>
      <c r="J151" s="76">
        <f t="shared" si="66"/>
        <v>1385.4060000000002</v>
      </c>
      <c r="K151" s="76">
        <f t="shared" si="66"/>
        <v>1385.4060000000002</v>
      </c>
      <c r="M151" s="34"/>
    </row>
    <row r="152" spans="1:13" ht="15.75" x14ac:dyDescent="0.25">
      <c r="A152" s="95" t="s">
        <v>422</v>
      </c>
      <c r="B152" s="95"/>
      <c r="C152" s="35" t="s">
        <v>242</v>
      </c>
      <c r="D152" s="31">
        <v>0</v>
      </c>
      <c r="E152" s="74">
        <f>E247*0.18</f>
        <v>5541.5519999999997</v>
      </c>
      <c r="F152" s="74">
        <f t="shared" ref="F152:K152" si="67">F247*0.18</f>
        <v>5541.5519999999997</v>
      </c>
      <c r="G152" s="74">
        <f t="shared" si="67"/>
        <v>5541.5519999999997</v>
      </c>
      <c r="H152" s="74">
        <f t="shared" si="67"/>
        <v>1385.37</v>
      </c>
      <c r="I152" s="74">
        <f t="shared" si="67"/>
        <v>1385.37</v>
      </c>
      <c r="J152" s="74">
        <f t="shared" si="67"/>
        <v>1385.4060000000002</v>
      </c>
      <c r="K152" s="74">
        <f t="shared" si="67"/>
        <v>1385.4060000000002</v>
      </c>
      <c r="M152" s="34"/>
    </row>
    <row r="153" spans="1:13" ht="15.75" x14ac:dyDescent="0.25">
      <c r="A153" s="95"/>
      <c r="B153" s="95"/>
      <c r="C153" s="35" t="s">
        <v>243</v>
      </c>
      <c r="D153" s="31"/>
      <c r="E153" s="74"/>
      <c r="F153" s="74" t="str">
        <f t="shared" si="63"/>
        <v/>
      </c>
      <c r="G153" s="74" t="str">
        <f t="shared" ref="G153:G154" si="68">IF((SUM(H153)+SUM(I153)+SUM(J153)+SUM(K153))=0,"",(SUM(H153)+SUM(I153)+SUM(J153)+SUM(K153)))</f>
        <v/>
      </c>
      <c r="H153" s="74"/>
      <c r="I153" s="74"/>
      <c r="J153" s="74"/>
      <c r="K153" s="61"/>
      <c r="M153" s="34"/>
    </row>
    <row r="154" spans="1:13" ht="15.75" x14ac:dyDescent="0.25">
      <c r="A154" s="95"/>
      <c r="B154" s="95"/>
      <c r="C154" s="35" t="s">
        <v>244</v>
      </c>
      <c r="D154" s="31"/>
      <c r="E154" s="74"/>
      <c r="F154" s="74" t="str">
        <f t="shared" si="63"/>
        <v/>
      </c>
      <c r="G154" s="74" t="str">
        <f t="shared" si="68"/>
        <v/>
      </c>
      <c r="H154" s="74"/>
      <c r="I154" s="74"/>
      <c r="J154" s="74"/>
      <c r="K154" s="61"/>
      <c r="M154" s="34"/>
    </row>
    <row r="155" spans="1:13" ht="15.75" x14ac:dyDescent="0.25">
      <c r="A155" s="97" t="s">
        <v>245</v>
      </c>
      <c r="B155" s="97"/>
      <c r="C155" s="32">
        <v>36</v>
      </c>
      <c r="D155" s="32">
        <f>SUM(D156:D157)</f>
        <v>0</v>
      </c>
      <c r="E155" s="76">
        <f t="shared" ref="E155:K155" si="69">SUM(E156:E157)</f>
        <v>7234.8033400000004</v>
      </c>
      <c r="F155" s="76">
        <f t="shared" si="69"/>
        <v>7234.8033400000004</v>
      </c>
      <c r="G155" s="76">
        <f t="shared" si="69"/>
        <v>7234.8033400000004</v>
      </c>
      <c r="H155" s="76">
        <f t="shared" si="69"/>
        <v>1808.699335</v>
      </c>
      <c r="I155" s="76">
        <f t="shared" si="69"/>
        <v>1808.699335</v>
      </c>
      <c r="J155" s="76">
        <f t="shared" si="69"/>
        <v>1808.7023349999999</v>
      </c>
      <c r="K155" s="76">
        <f t="shared" si="69"/>
        <v>1808.7023349999999</v>
      </c>
      <c r="M155" s="34"/>
    </row>
    <row r="156" spans="1:13" ht="15.75" x14ac:dyDescent="0.25">
      <c r="A156" s="95" t="s">
        <v>246</v>
      </c>
      <c r="B156" s="95"/>
      <c r="C156" s="35" t="s">
        <v>247</v>
      </c>
      <c r="D156" s="31">
        <v>0</v>
      </c>
      <c r="E156" s="74">
        <f>E42+E57</f>
        <v>6773.0073400000001</v>
      </c>
      <c r="F156" s="74">
        <f t="shared" si="63"/>
        <v>6773.0073400000001</v>
      </c>
      <c r="G156" s="74">
        <f t="shared" ref="G156" si="70">IF(OR(F156="",F156=0),"",F156)</f>
        <v>6773.0073400000001</v>
      </c>
      <c r="H156" s="74">
        <f>H42+H57</f>
        <v>1693.251835</v>
      </c>
      <c r="I156" s="74">
        <f t="shared" ref="I156" si="71">IF(OR(H156="",H156=0),"",H156)</f>
        <v>1693.251835</v>
      </c>
      <c r="J156" s="74">
        <f t="shared" ref="J156" si="72">IF(OR(I156="",I156=0),"",I156)</f>
        <v>1693.251835</v>
      </c>
      <c r="K156" s="74">
        <f t="shared" ref="K156" si="73">IF(OR(J156="",J156=0),"",J156)</f>
        <v>1693.251835</v>
      </c>
      <c r="M156" s="34"/>
    </row>
    <row r="157" spans="1:13" ht="15.75" x14ac:dyDescent="0.25">
      <c r="A157" s="95" t="s">
        <v>248</v>
      </c>
      <c r="B157" s="95"/>
      <c r="C157" s="35" t="s">
        <v>249</v>
      </c>
      <c r="D157" s="31">
        <v>0</v>
      </c>
      <c r="E157" s="74">
        <f>E247*1.5%</f>
        <v>461.79599999999994</v>
      </c>
      <c r="F157" s="74">
        <f t="shared" ref="F157:K157" si="74">F247*1.5%</f>
        <v>461.79599999999994</v>
      </c>
      <c r="G157" s="74">
        <f t="shared" si="74"/>
        <v>461.79599999999994</v>
      </c>
      <c r="H157" s="74">
        <f t="shared" si="74"/>
        <v>115.44749999999999</v>
      </c>
      <c r="I157" s="74">
        <f t="shared" si="74"/>
        <v>115.44749999999999</v>
      </c>
      <c r="J157" s="74">
        <f t="shared" si="74"/>
        <v>115.45050000000001</v>
      </c>
      <c r="K157" s="74">
        <f t="shared" si="74"/>
        <v>115.45050000000001</v>
      </c>
      <c r="M157" s="34"/>
    </row>
    <row r="158" spans="1:13" ht="15.75" x14ac:dyDescent="0.25">
      <c r="A158" s="97" t="s">
        <v>250</v>
      </c>
      <c r="B158" s="97"/>
      <c r="C158" s="32">
        <v>37</v>
      </c>
      <c r="D158" s="32">
        <f>D159+D162</f>
        <v>0</v>
      </c>
      <c r="E158" s="76">
        <f t="shared" ref="E158:K158" si="75">E159+E162</f>
        <v>0</v>
      </c>
      <c r="F158" s="76">
        <f t="shared" si="75"/>
        <v>0</v>
      </c>
      <c r="G158" s="76">
        <f t="shared" si="75"/>
        <v>0</v>
      </c>
      <c r="H158" s="76">
        <f t="shared" si="75"/>
        <v>0</v>
      </c>
      <c r="I158" s="76">
        <f t="shared" si="75"/>
        <v>0</v>
      </c>
      <c r="J158" s="76">
        <f t="shared" si="75"/>
        <v>0</v>
      </c>
      <c r="K158" s="76">
        <f t="shared" si="75"/>
        <v>0</v>
      </c>
      <c r="M158" s="34"/>
    </row>
    <row r="159" spans="1:13" ht="15.75" x14ac:dyDescent="0.25">
      <c r="A159" s="102" t="s">
        <v>251</v>
      </c>
      <c r="B159" s="102"/>
      <c r="C159" s="45" t="s">
        <v>252</v>
      </c>
      <c r="D159" s="44">
        <f>SUM(D160:D161)</f>
        <v>0</v>
      </c>
      <c r="E159" s="82">
        <f t="shared" ref="E159:K159" si="76">SUM(E160:E161)</f>
        <v>0</v>
      </c>
      <c r="F159" s="82">
        <f t="shared" si="76"/>
        <v>0</v>
      </c>
      <c r="G159" s="82">
        <f t="shared" si="76"/>
        <v>0</v>
      </c>
      <c r="H159" s="82">
        <f t="shared" si="76"/>
        <v>0</v>
      </c>
      <c r="I159" s="82">
        <f t="shared" si="76"/>
        <v>0</v>
      </c>
      <c r="J159" s="82">
        <f t="shared" si="76"/>
        <v>0</v>
      </c>
      <c r="K159" s="82">
        <f t="shared" si="76"/>
        <v>0</v>
      </c>
      <c r="M159" s="34"/>
    </row>
    <row r="160" spans="1:13" ht="15.75" x14ac:dyDescent="0.25">
      <c r="A160" s="95" t="s">
        <v>253</v>
      </c>
      <c r="B160" s="95"/>
      <c r="C160" s="35" t="s">
        <v>254</v>
      </c>
      <c r="D160" s="31"/>
      <c r="E160" s="74"/>
      <c r="F160" s="74" t="str">
        <f t="shared" ref="F160:F161" si="77">IF(OR(E160="",E160=0),"",E160)</f>
        <v/>
      </c>
      <c r="G160" s="74" t="str">
        <f t="shared" ref="G160:G161" si="78">IF((SUM(H160)+SUM(I160)+SUM(J160)+SUM(K160))=0,"",(SUM(H160)+SUM(I160)+SUM(J160)+SUM(K160)))</f>
        <v/>
      </c>
      <c r="H160" s="74"/>
      <c r="I160" s="74"/>
      <c r="J160" s="74"/>
      <c r="K160" s="61"/>
      <c r="M160" s="34"/>
    </row>
    <row r="161" spans="1:13" ht="15.75" x14ac:dyDescent="0.25">
      <c r="A161" s="95" t="s">
        <v>255</v>
      </c>
      <c r="B161" s="95"/>
      <c r="C161" s="35" t="s">
        <v>256</v>
      </c>
      <c r="D161" s="31"/>
      <c r="E161" s="74"/>
      <c r="F161" s="74" t="str">
        <f t="shared" si="77"/>
        <v/>
      </c>
      <c r="G161" s="74" t="str">
        <f t="shared" si="78"/>
        <v/>
      </c>
      <c r="H161" s="74"/>
      <c r="I161" s="74"/>
      <c r="J161" s="74"/>
      <c r="K161" s="61"/>
      <c r="M161" s="34"/>
    </row>
    <row r="162" spans="1:13" ht="15.75" x14ac:dyDescent="0.25">
      <c r="A162" s="102" t="s">
        <v>257</v>
      </c>
      <c r="B162" s="102"/>
      <c r="C162" s="45" t="s">
        <v>258</v>
      </c>
      <c r="D162" s="44">
        <f>SUM(D163:D164)</f>
        <v>0</v>
      </c>
      <c r="E162" s="82">
        <f t="shared" ref="E162:K162" si="79">SUM(E163:E164)</f>
        <v>0</v>
      </c>
      <c r="F162" s="82">
        <f t="shared" si="79"/>
        <v>0</v>
      </c>
      <c r="G162" s="82">
        <f t="shared" si="79"/>
        <v>0</v>
      </c>
      <c r="H162" s="82">
        <f t="shared" si="79"/>
        <v>0</v>
      </c>
      <c r="I162" s="82">
        <f t="shared" si="79"/>
        <v>0</v>
      </c>
      <c r="J162" s="82">
        <f t="shared" si="79"/>
        <v>0</v>
      </c>
      <c r="K162" s="82">
        <f t="shared" si="79"/>
        <v>0</v>
      </c>
      <c r="M162" s="34"/>
    </row>
    <row r="163" spans="1:13" ht="15.75" x14ac:dyDescent="0.25">
      <c r="A163" s="95" t="s">
        <v>253</v>
      </c>
      <c r="B163" s="95"/>
      <c r="C163" s="35" t="s">
        <v>259</v>
      </c>
      <c r="D163" s="31"/>
      <c r="E163" s="74"/>
      <c r="F163" s="74" t="str">
        <f t="shared" ref="F163:F164" si="80">IF(OR(E163="",E163=0),"",E163)</f>
        <v/>
      </c>
      <c r="G163" s="74" t="str">
        <f t="shared" ref="G163:G164" si="81">IF((SUM(H163)+SUM(I163)+SUM(J163)+SUM(K163))=0,"",(SUM(H163)+SUM(I163)+SUM(J163)+SUM(K163)))</f>
        <v/>
      </c>
      <c r="H163" s="74"/>
      <c r="I163" s="74"/>
      <c r="J163" s="74"/>
      <c r="K163" s="61"/>
      <c r="M163" s="34"/>
    </row>
    <row r="164" spans="1:13" ht="15.75" x14ac:dyDescent="0.25">
      <c r="A164" s="95" t="s">
        <v>255</v>
      </c>
      <c r="B164" s="95"/>
      <c r="C164" s="35" t="s">
        <v>260</v>
      </c>
      <c r="D164" s="31"/>
      <c r="E164" s="74"/>
      <c r="F164" s="74" t="str">
        <f t="shared" si="80"/>
        <v/>
      </c>
      <c r="G164" s="74" t="str">
        <f t="shared" si="81"/>
        <v/>
      </c>
      <c r="H164" s="74"/>
      <c r="I164" s="74"/>
      <c r="J164" s="74"/>
      <c r="K164" s="61"/>
      <c r="M164" s="34"/>
    </row>
    <row r="165" spans="1:13" ht="15.75" x14ac:dyDescent="0.25">
      <c r="A165" s="97" t="s">
        <v>261</v>
      </c>
      <c r="B165" s="97"/>
      <c r="C165" s="32">
        <v>38</v>
      </c>
      <c r="D165" s="32">
        <f>D158+D155+D151+D144</f>
        <v>0</v>
      </c>
      <c r="E165" s="76">
        <f t="shared" ref="E165:K165" si="82">E158+E155+E151+E144</f>
        <v>12776.35534</v>
      </c>
      <c r="F165" s="76">
        <f t="shared" si="82"/>
        <v>12776.35534</v>
      </c>
      <c r="G165" s="76">
        <f t="shared" si="82"/>
        <v>12776.35534</v>
      </c>
      <c r="H165" s="76">
        <f t="shared" si="82"/>
        <v>3194.0693350000001</v>
      </c>
      <c r="I165" s="76">
        <f t="shared" si="82"/>
        <v>3194.0693350000001</v>
      </c>
      <c r="J165" s="76">
        <f t="shared" si="82"/>
        <v>3194.1083349999999</v>
      </c>
      <c r="K165" s="76">
        <f t="shared" si="82"/>
        <v>3194.1083349999999</v>
      </c>
      <c r="M165" s="34"/>
    </row>
    <row r="166" spans="1:13" ht="15.75" x14ac:dyDescent="0.25">
      <c r="A166" s="99" t="s">
        <v>262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1"/>
      <c r="M166" s="34"/>
    </row>
    <row r="167" spans="1:13" ht="15.75" x14ac:dyDescent="0.25">
      <c r="A167" s="95" t="s">
        <v>263</v>
      </c>
      <c r="B167" s="95"/>
      <c r="C167" s="32">
        <v>39</v>
      </c>
      <c r="D167" s="44"/>
      <c r="E167" s="44"/>
      <c r="F167" s="44"/>
      <c r="G167" s="44"/>
      <c r="H167" s="44"/>
      <c r="I167" s="44"/>
      <c r="J167" s="44"/>
      <c r="K167" s="44"/>
      <c r="M167" s="34" t="str">
        <f t="shared" ref="M167:M217" si="83">IF(G167="","",IF(G167&lt;&gt;SUM(H167:L167),"!Не вірна інформація","" ))</f>
        <v/>
      </c>
    </row>
    <row r="168" spans="1:13" ht="15.75" x14ac:dyDescent="0.25">
      <c r="A168" s="95" t="s">
        <v>264</v>
      </c>
      <c r="B168" s="95"/>
      <c r="C168" s="32">
        <v>40</v>
      </c>
      <c r="D168" s="43"/>
      <c r="E168" s="43"/>
      <c r="F168" s="43"/>
      <c r="G168" s="43"/>
      <c r="H168" s="43"/>
      <c r="I168" s="43"/>
      <c r="J168" s="43"/>
      <c r="K168" s="43"/>
      <c r="M168" s="34" t="str">
        <f t="shared" si="83"/>
        <v/>
      </c>
    </row>
    <row r="169" spans="1:13" ht="15.75" x14ac:dyDescent="0.25">
      <c r="A169" s="95" t="s">
        <v>265</v>
      </c>
      <c r="B169" s="95"/>
      <c r="C169" s="35" t="s">
        <v>266</v>
      </c>
      <c r="D169" s="31"/>
      <c r="E169" s="31"/>
      <c r="F169" s="31" t="str">
        <f t="shared" ref="F169" si="84">IF(OR(E169="",E169=0),"",E169)</f>
        <v/>
      </c>
      <c r="G169" s="31" t="str">
        <f t="shared" ref="G169" si="85">IF((SUM(H169)+SUM(I169)+SUM(J169)+SUM(K169))=0,"",(SUM(H169)+SUM(I169)+SUM(J169)+SUM(K169)))</f>
        <v/>
      </c>
      <c r="H169" s="31"/>
      <c r="I169" s="31"/>
      <c r="J169" s="31"/>
      <c r="K169" s="31"/>
      <c r="M169" s="34" t="str">
        <f t="shared" si="83"/>
        <v/>
      </c>
    </row>
    <row r="170" spans="1:13" ht="15.75" x14ac:dyDescent="0.25">
      <c r="A170" s="95" t="s">
        <v>267</v>
      </c>
      <c r="B170" s="95"/>
      <c r="C170" s="32">
        <v>41</v>
      </c>
      <c r="D170" s="43"/>
      <c r="E170" s="43"/>
      <c r="F170" s="43"/>
      <c r="G170" s="43"/>
      <c r="H170" s="43"/>
      <c r="I170" s="43"/>
      <c r="J170" s="43"/>
      <c r="K170" s="43"/>
      <c r="M170" s="34" t="str">
        <f t="shared" si="83"/>
        <v/>
      </c>
    </row>
    <row r="171" spans="1:13" ht="15.75" x14ac:dyDescent="0.25">
      <c r="A171" s="95" t="s">
        <v>268</v>
      </c>
      <c r="B171" s="95"/>
      <c r="C171" s="32">
        <v>42</v>
      </c>
      <c r="D171" s="43"/>
      <c r="E171" s="43"/>
      <c r="F171" s="43"/>
      <c r="G171" s="43"/>
      <c r="H171" s="43"/>
      <c r="I171" s="43"/>
      <c r="J171" s="43"/>
      <c r="K171" s="43"/>
      <c r="M171" s="34" t="str">
        <f t="shared" si="83"/>
        <v/>
      </c>
    </row>
    <row r="172" spans="1:13" ht="15.75" x14ac:dyDescent="0.25">
      <c r="A172" s="95" t="s">
        <v>269</v>
      </c>
      <c r="B172" s="95"/>
      <c r="C172" s="32">
        <v>43</v>
      </c>
      <c r="D172" s="32">
        <f>SUM(D168)+SUM(D170)+SUM(D171)</f>
        <v>0</v>
      </c>
      <c r="E172" s="32">
        <f t="shared" ref="E172:K172" si="86">SUM(E168)+SUM(E170)+SUM(E171)</f>
        <v>0</v>
      </c>
      <c r="F172" s="32">
        <f t="shared" si="86"/>
        <v>0</v>
      </c>
      <c r="G172" s="32">
        <f t="shared" si="86"/>
        <v>0</v>
      </c>
      <c r="H172" s="32">
        <f t="shared" si="86"/>
        <v>0</v>
      </c>
      <c r="I172" s="32">
        <f t="shared" si="86"/>
        <v>0</v>
      </c>
      <c r="J172" s="32">
        <f t="shared" si="86"/>
        <v>0</v>
      </c>
      <c r="K172" s="32">
        <f t="shared" si="86"/>
        <v>0</v>
      </c>
      <c r="M172" s="34" t="str">
        <f t="shared" si="83"/>
        <v/>
      </c>
    </row>
    <row r="173" spans="1:13" ht="15.75" x14ac:dyDescent="0.25">
      <c r="A173" s="95" t="s">
        <v>270</v>
      </c>
      <c r="B173" s="95"/>
      <c r="C173" s="32">
        <v>44</v>
      </c>
      <c r="D173" s="32">
        <f>SUM(D174)-SUM(D175)</f>
        <v>0</v>
      </c>
      <c r="E173" s="32">
        <f t="shared" ref="E173:K173" si="87">SUM(E174)-SUM(E175)</f>
        <v>0</v>
      </c>
      <c r="F173" s="32">
        <f t="shared" si="87"/>
        <v>0</v>
      </c>
      <c r="G173" s="32">
        <f t="shared" si="87"/>
        <v>0</v>
      </c>
      <c r="H173" s="32">
        <f t="shared" si="87"/>
        <v>0</v>
      </c>
      <c r="I173" s="32">
        <f t="shared" si="87"/>
        <v>0</v>
      </c>
      <c r="J173" s="32">
        <f t="shared" si="87"/>
        <v>0</v>
      </c>
      <c r="K173" s="32">
        <f t="shared" si="87"/>
        <v>0</v>
      </c>
      <c r="M173" s="34" t="str">
        <f t="shared" si="83"/>
        <v/>
      </c>
    </row>
    <row r="174" spans="1:13" ht="15.75" x14ac:dyDescent="0.25">
      <c r="A174" s="95" t="s">
        <v>271</v>
      </c>
      <c r="B174" s="95"/>
      <c r="C174" s="35" t="s">
        <v>272</v>
      </c>
      <c r="D174" s="31"/>
      <c r="E174" s="31"/>
      <c r="F174" s="31"/>
      <c r="G174" s="31"/>
      <c r="H174" s="31"/>
      <c r="I174" s="31"/>
      <c r="J174" s="31"/>
      <c r="K174" s="31"/>
      <c r="M174" s="34" t="str">
        <f t="shared" si="83"/>
        <v/>
      </c>
    </row>
    <row r="175" spans="1:13" ht="15.75" x14ac:dyDescent="0.25">
      <c r="A175" s="95" t="s">
        <v>273</v>
      </c>
      <c r="B175" s="95"/>
      <c r="C175" s="35" t="s">
        <v>274</v>
      </c>
      <c r="D175" s="43">
        <f t="shared" ref="D175:K175" si="88">SUM(D176:D177)</f>
        <v>0</v>
      </c>
      <c r="E175" s="43">
        <f t="shared" si="88"/>
        <v>0</v>
      </c>
      <c r="F175" s="43">
        <f t="shared" si="88"/>
        <v>0</v>
      </c>
      <c r="G175" s="43">
        <f t="shared" si="88"/>
        <v>0</v>
      </c>
      <c r="H175" s="43">
        <f t="shared" si="88"/>
        <v>0</v>
      </c>
      <c r="I175" s="43">
        <f t="shared" si="88"/>
        <v>0</v>
      </c>
      <c r="J175" s="43">
        <f t="shared" si="88"/>
        <v>0</v>
      </c>
      <c r="K175" s="43">
        <f t="shared" si="88"/>
        <v>0</v>
      </c>
      <c r="M175" s="34" t="str">
        <f t="shared" si="83"/>
        <v/>
      </c>
    </row>
    <row r="176" spans="1:13" ht="15.75" x14ac:dyDescent="0.25">
      <c r="A176" s="95" t="s">
        <v>275</v>
      </c>
      <c r="B176" s="95"/>
      <c r="C176" s="35" t="s">
        <v>276</v>
      </c>
      <c r="D176" s="43"/>
      <c r="E176" s="43"/>
      <c r="F176" s="43"/>
      <c r="G176" s="43"/>
      <c r="H176" s="43"/>
      <c r="I176" s="43"/>
      <c r="J176" s="43"/>
      <c r="K176" s="43"/>
      <c r="M176" s="34" t="str">
        <f t="shared" si="83"/>
        <v/>
      </c>
    </row>
    <row r="177" spans="1:13" ht="15.75" x14ac:dyDescent="0.25">
      <c r="A177" s="95" t="s">
        <v>277</v>
      </c>
      <c r="B177" s="95"/>
      <c r="C177" s="35" t="s">
        <v>278</v>
      </c>
      <c r="D177" s="43"/>
      <c r="E177" s="43"/>
      <c r="F177" s="43"/>
      <c r="G177" s="43"/>
      <c r="H177" s="43"/>
      <c r="I177" s="43"/>
      <c r="J177" s="43"/>
      <c r="K177" s="43"/>
      <c r="M177" s="34" t="str">
        <f t="shared" si="83"/>
        <v/>
      </c>
    </row>
    <row r="178" spans="1:13" ht="15.75" x14ac:dyDescent="0.25">
      <c r="A178" s="95" t="s">
        <v>279</v>
      </c>
      <c r="B178" s="95"/>
      <c r="C178" s="32">
        <v>45</v>
      </c>
      <c r="D178" s="43"/>
      <c r="E178" s="43"/>
      <c r="F178" s="43"/>
      <c r="G178" s="43"/>
      <c r="H178" s="43"/>
      <c r="I178" s="43"/>
      <c r="J178" s="43"/>
      <c r="K178" s="43"/>
      <c r="M178" s="34" t="str">
        <f t="shared" si="83"/>
        <v/>
      </c>
    </row>
    <row r="179" spans="1:13" ht="15.75" x14ac:dyDescent="0.25">
      <c r="A179" s="95" t="s">
        <v>280</v>
      </c>
      <c r="B179" s="95"/>
      <c r="C179" s="32">
        <v>46</v>
      </c>
      <c r="D179" s="32">
        <f>SUM(D167)+SUM(D172)+SUM(D178)</f>
        <v>0</v>
      </c>
      <c r="E179" s="32">
        <f t="shared" ref="E179:K179" si="89">SUM(E167)+SUM(E172)+SUM(E178)</f>
        <v>0</v>
      </c>
      <c r="F179" s="32">
        <f t="shared" si="89"/>
        <v>0</v>
      </c>
      <c r="G179" s="32">
        <f t="shared" si="89"/>
        <v>0</v>
      </c>
      <c r="H179" s="32">
        <f t="shared" si="89"/>
        <v>0</v>
      </c>
      <c r="I179" s="32">
        <f t="shared" si="89"/>
        <v>0</v>
      </c>
      <c r="J179" s="32">
        <f t="shared" si="89"/>
        <v>0</v>
      </c>
      <c r="K179" s="32">
        <f t="shared" si="89"/>
        <v>0</v>
      </c>
      <c r="M179" s="34" t="str">
        <f t="shared" si="83"/>
        <v/>
      </c>
    </row>
    <row r="180" spans="1:13" ht="15.75" x14ac:dyDescent="0.25">
      <c r="A180" s="99" t="s">
        <v>281</v>
      </c>
      <c r="B180" s="100"/>
      <c r="C180" s="100"/>
      <c r="D180" s="100"/>
      <c r="E180" s="100"/>
      <c r="F180" s="100"/>
      <c r="G180" s="100"/>
      <c r="H180" s="100"/>
      <c r="I180" s="100"/>
      <c r="J180" s="100"/>
      <c r="K180" s="101"/>
      <c r="M180" s="34" t="str">
        <f t="shared" si="83"/>
        <v/>
      </c>
    </row>
    <row r="181" spans="1:13" ht="15.75" x14ac:dyDescent="0.25">
      <c r="A181" s="95" t="s">
        <v>282</v>
      </c>
      <c r="B181" s="95"/>
      <c r="C181" s="31">
        <v>47</v>
      </c>
      <c r="D181" s="31"/>
      <c r="E181" s="31"/>
      <c r="F181" s="31"/>
      <c r="G181" s="31"/>
      <c r="H181" s="31"/>
      <c r="I181" s="31"/>
      <c r="J181" s="31"/>
      <c r="K181" s="37"/>
      <c r="M181" s="34" t="str">
        <f t="shared" si="83"/>
        <v/>
      </c>
    </row>
    <row r="182" spans="1:13" ht="15.75" x14ac:dyDescent="0.25">
      <c r="A182" s="103" t="s">
        <v>283</v>
      </c>
      <c r="B182" s="103"/>
      <c r="C182" s="46" t="s">
        <v>284</v>
      </c>
      <c r="D182" s="33"/>
      <c r="E182" s="83">
        <f>E37</f>
        <v>23200</v>
      </c>
      <c r="F182" s="83">
        <f t="shared" ref="F182:K182" si="90">F37</f>
        <v>23200</v>
      </c>
      <c r="G182" s="83">
        <f t="shared" si="90"/>
        <v>23200</v>
      </c>
      <c r="H182" s="83">
        <f t="shared" si="90"/>
        <v>1300</v>
      </c>
      <c r="I182" s="83">
        <f t="shared" si="90"/>
        <v>6100</v>
      </c>
      <c r="J182" s="83">
        <f t="shared" si="90"/>
        <v>5300</v>
      </c>
      <c r="K182" s="83">
        <f t="shared" si="90"/>
        <v>10500</v>
      </c>
      <c r="M182" s="34" t="str">
        <f t="shared" si="83"/>
        <v/>
      </c>
    </row>
    <row r="183" spans="1:13" ht="15.75" x14ac:dyDescent="0.25">
      <c r="A183" s="103" t="s">
        <v>285</v>
      </c>
      <c r="B183" s="103"/>
      <c r="C183" s="46" t="s">
        <v>286</v>
      </c>
      <c r="D183" s="33"/>
      <c r="E183" s="83">
        <f>SUM(E39)+SUM(E38)</f>
        <v>33285.349000000002</v>
      </c>
      <c r="F183" s="83">
        <f t="shared" ref="F183:K183" si="91">SUM(F39)+SUM(F38)</f>
        <v>33285.349000000002</v>
      </c>
      <c r="G183" s="83">
        <f t="shared" si="91"/>
        <v>33285.349000000002</v>
      </c>
      <c r="H183" s="83">
        <f t="shared" si="91"/>
        <v>824.649</v>
      </c>
      <c r="I183" s="83">
        <f t="shared" si="91"/>
        <v>7185</v>
      </c>
      <c r="J183" s="83">
        <f t="shared" si="91"/>
        <v>10400</v>
      </c>
      <c r="K183" s="83">
        <f t="shared" si="91"/>
        <v>14875.7</v>
      </c>
      <c r="M183" s="34" t="str">
        <f t="shared" si="83"/>
        <v/>
      </c>
    </row>
    <row r="184" spans="1:13" ht="15.75" x14ac:dyDescent="0.25">
      <c r="A184" s="95" t="s">
        <v>287</v>
      </c>
      <c r="B184" s="95"/>
      <c r="C184" s="31">
        <v>48</v>
      </c>
      <c r="D184" s="31"/>
      <c r="E184" s="74">
        <f>SUM(E41)+SUM(E56)</f>
        <v>30786.397000000001</v>
      </c>
      <c r="F184" s="74">
        <f t="shared" ref="F184:K184" si="92">SUM(F41)+SUM(F56)</f>
        <v>30786.397000000001</v>
      </c>
      <c r="G184" s="74">
        <f t="shared" si="92"/>
        <v>30786.397000000001</v>
      </c>
      <c r="H184" s="74">
        <f t="shared" si="92"/>
        <v>7696.5992500000002</v>
      </c>
      <c r="I184" s="74">
        <f t="shared" si="92"/>
        <v>7696.5992500000002</v>
      </c>
      <c r="J184" s="74">
        <f t="shared" si="92"/>
        <v>7696.5992500000002</v>
      </c>
      <c r="K184" s="74">
        <f t="shared" si="92"/>
        <v>7696.5992500000002</v>
      </c>
      <c r="M184" s="34" t="str">
        <f t="shared" si="83"/>
        <v/>
      </c>
    </row>
    <row r="185" spans="1:13" ht="15.75" x14ac:dyDescent="0.25">
      <c r="A185" s="95" t="s">
        <v>288</v>
      </c>
      <c r="B185" s="95"/>
      <c r="C185" s="31">
        <v>49</v>
      </c>
      <c r="D185" s="31"/>
      <c r="E185" s="74">
        <f>SUM(E42)+SUM(E57)</f>
        <v>6773.0073400000001</v>
      </c>
      <c r="F185" s="74">
        <f t="shared" ref="F185:K185" si="93">SUM(F42)+SUM(F57)</f>
        <v>6773.0073400000001</v>
      </c>
      <c r="G185" s="74">
        <f t="shared" si="93"/>
        <v>6773.0073400000001</v>
      </c>
      <c r="H185" s="74">
        <f t="shared" si="93"/>
        <v>1693.251835</v>
      </c>
      <c r="I185" s="74">
        <f t="shared" si="93"/>
        <v>1693.251835</v>
      </c>
      <c r="J185" s="74">
        <f t="shared" si="93"/>
        <v>1693.251835</v>
      </c>
      <c r="K185" s="74">
        <f t="shared" si="93"/>
        <v>1693.251835</v>
      </c>
      <c r="M185" s="34" t="str">
        <f t="shared" si="83"/>
        <v/>
      </c>
    </row>
    <row r="186" spans="1:13" ht="15.75" x14ac:dyDescent="0.25">
      <c r="A186" s="95" t="s">
        <v>289</v>
      </c>
      <c r="B186" s="95"/>
      <c r="C186" s="31">
        <v>50</v>
      </c>
      <c r="D186" s="31"/>
      <c r="E186" s="74">
        <f>SUM(E44)+SUM(E58)</f>
        <v>7000</v>
      </c>
      <c r="F186" s="74">
        <f t="shared" ref="F186:K186" si="94">SUM(F44)+SUM(F58)</f>
        <v>7000</v>
      </c>
      <c r="G186" s="74">
        <f t="shared" si="94"/>
        <v>7000</v>
      </c>
      <c r="H186" s="74">
        <f t="shared" si="94"/>
        <v>4600</v>
      </c>
      <c r="I186" s="74">
        <f t="shared" si="94"/>
        <v>900</v>
      </c>
      <c r="J186" s="74">
        <f t="shared" si="94"/>
        <v>800</v>
      </c>
      <c r="K186" s="74">
        <f t="shared" si="94"/>
        <v>700</v>
      </c>
      <c r="M186" s="34" t="str">
        <f t="shared" si="83"/>
        <v/>
      </c>
    </row>
    <row r="187" spans="1:13" ht="15.75" x14ac:dyDescent="0.25">
      <c r="A187" s="95" t="s">
        <v>290</v>
      </c>
      <c r="B187" s="95"/>
      <c r="C187" s="31">
        <v>51</v>
      </c>
      <c r="D187" s="31"/>
      <c r="E187" s="74">
        <f>SUM(E45)+SUM(E77)</f>
        <v>2730</v>
      </c>
      <c r="F187" s="74">
        <f t="shared" ref="F187:K187" si="95">SUM(F45)+SUM(F77)</f>
        <v>2730</v>
      </c>
      <c r="G187" s="74">
        <f t="shared" si="95"/>
        <v>2730</v>
      </c>
      <c r="H187" s="74">
        <f t="shared" si="95"/>
        <v>300</v>
      </c>
      <c r="I187" s="74">
        <f t="shared" si="95"/>
        <v>815</v>
      </c>
      <c r="J187" s="74">
        <f t="shared" si="95"/>
        <v>500</v>
      </c>
      <c r="K187" s="74">
        <f t="shared" si="95"/>
        <v>1115</v>
      </c>
      <c r="M187" s="34" t="str">
        <f t="shared" si="83"/>
        <v/>
      </c>
    </row>
    <row r="188" spans="1:13" ht="15.75" x14ac:dyDescent="0.25">
      <c r="A188" s="97" t="s">
        <v>291</v>
      </c>
      <c r="B188" s="97"/>
      <c r="C188" s="32">
        <v>52</v>
      </c>
      <c r="D188" s="32">
        <f>SUM(D184:D187)+SUM(D181)</f>
        <v>0</v>
      </c>
      <c r="E188" s="76">
        <f>SUM(E184:E187)+SUM(E181)</f>
        <v>47289.404340000001</v>
      </c>
      <c r="F188" s="76">
        <f t="shared" ref="F188:K188" si="96">SUM(F184:F187)+SUM(F181)</f>
        <v>47289.404340000001</v>
      </c>
      <c r="G188" s="76">
        <f t="shared" si="96"/>
        <v>47289.404340000001</v>
      </c>
      <c r="H188" s="76">
        <f t="shared" si="96"/>
        <v>14289.851085</v>
      </c>
      <c r="I188" s="76">
        <f t="shared" si="96"/>
        <v>11104.851085</v>
      </c>
      <c r="J188" s="76">
        <f t="shared" si="96"/>
        <v>10689.851085</v>
      </c>
      <c r="K188" s="76">
        <f t="shared" si="96"/>
        <v>11204.851085</v>
      </c>
      <c r="M188" s="34" t="str">
        <f t="shared" si="83"/>
        <v/>
      </c>
    </row>
    <row r="189" spans="1:13" ht="15.75" x14ac:dyDescent="0.25">
      <c r="A189" s="99" t="s">
        <v>292</v>
      </c>
      <c r="B189" s="100"/>
      <c r="C189" s="100"/>
      <c r="D189" s="100"/>
      <c r="E189" s="100"/>
      <c r="F189" s="100"/>
      <c r="G189" s="100"/>
      <c r="H189" s="100"/>
      <c r="I189" s="100"/>
      <c r="J189" s="100"/>
      <c r="K189" s="101"/>
      <c r="M189" s="34" t="str">
        <f t="shared" si="83"/>
        <v/>
      </c>
    </row>
    <row r="190" spans="1:13" ht="15.75" x14ac:dyDescent="0.25">
      <c r="A190" s="97" t="s">
        <v>293</v>
      </c>
      <c r="B190" s="97"/>
      <c r="C190" s="32">
        <v>53</v>
      </c>
      <c r="D190" s="32">
        <f>SUM(D191:D197)</f>
        <v>0</v>
      </c>
      <c r="E190" s="32">
        <f t="shared" ref="E190:K190" si="97">SUM(E191:E197)</f>
        <v>0</v>
      </c>
      <c r="F190" s="32">
        <f t="shared" si="97"/>
        <v>0</v>
      </c>
      <c r="G190" s="32">
        <f t="shared" si="97"/>
        <v>0</v>
      </c>
      <c r="H190" s="32">
        <f t="shared" si="97"/>
        <v>0</v>
      </c>
      <c r="I190" s="32">
        <f t="shared" si="97"/>
        <v>0</v>
      </c>
      <c r="J190" s="32">
        <f t="shared" si="97"/>
        <v>0</v>
      </c>
      <c r="K190" s="32">
        <f t="shared" si="97"/>
        <v>0</v>
      </c>
      <c r="M190" s="34" t="str">
        <f t="shared" si="83"/>
        <v/>
      </c>
    </row>
    <row r="191" spans="1:13" ht="15.75" x14ac:dyDescent="0.25">
      <c r="A191" s="95" t="s">
        <v>294</v>
      </c>
      <c r="B191" s="95"/>
      <c r="C191" s="35" t="s">
        <v>295</v>
      </c>
      <c r="D191" s="31"/>
      <c r="E191" s="31"/>
      <c r="F191" s="31" t="str">
        <f t="shared" ref="F191:F217" si="98">IF(OR(E191="",E191=0),"",E191)</f>
        <v/>
      </c>
      <c r="G191" s="31" t="str">
        <f t="shared" ref="G191" si="99">IF((SUM(H191)+SUM(I191)+SUM(J191)+SUM(K191))=0,"",(SUM(H191)+SUM(I191)+SUM(J191)+SUM(K191)))</f>
        <v/>
      </c>
      <c r="H191" s="31"/>
      <c r="I191" s="31"/>
      <c r="J191" s="31"/>
      <c r="K191" s="37"/>
      <c r="M191" s="34" t="str">
        <f t="shared" si="83"/>
        <v/>
      </c>
    </row>
    <row r="192" spans="1:13" ht="15.75" x14ac:dyDescent="0.25">
      <c r="A192" s="95" t="s">
        <v>296</v>
      </c>
      <c r="B192" s="95"/>
      <c r="C192" s="35" t="s">
        <v>297</v>
      </c>
      <c r="D192" s="31"/>
      <c r="E192" s="31"/>
      <c r="F192" s="31" t="str">
        <f t="shared" si="98"/>
        <v/>
      </c>
      <c r="G192" s="31" t="str">
        <f t="shared" ref="G192:G197" si="100">IF((SUM(H192)+SUM(I192)+SUM(J192)+SUM(K192))=0,"",(SUM(H192)+SUM(I192)+SUM(J192)+SUM(K192)))</f>
        <v/>
      </c>
      <c r="H192" s="31"/>
      <c r="I192" s="31"/>
      <c r="J192" s="31"/>
      <c r="K192" s="37"/>
      <c r="M192" s="34" t="str">
        <f t="shared" si="83"/>
        <v/>
      </c>
    </row>
    <row r="193" spans="1:13" ht="15.75" x14ac:dyDescent="0.25">
      <c r="A193" s="95" t="s">
        <v>298</v>
      </c>
      <c r="B193" s="95"/>
      <c r="C193" s="35" t="s">
        <v>299</v>
      </c>
      <c r="D193" s="31"/>
      <c r="E193" s="31"/>
      <c r="F193" s="31" t="str">
        <f t="shared" si="98"/>
        <v/>
      </c>
      <c r="G193" s="31" t="str">
        <f t="shared" si="100"/>
        <v/>
      </c>
      <c r="H193" s="31"/>
      <c r="I193" s="31"/>
      <c r="J193" s="31"/>
      <c r="K193" s="37"/>
      <c r="M193" s="34" t="str">
        <f t="shared" si="83"/>
        <v/>
      </c>
    </row>
    <row r="194" spans="1:13" ht="15.75" x14ac:dyDescent="0.25">
      <c r="A194" s="95" t="s">
        <v>300</v>
      </c>
      <c r="B194" s="95"/>
      <c r="C194" s="35" t="s">
        <v>301</v>
      </c>
      <c r="D194" s="31"/>
      <c r="E194" s="31"/>
      <c r="F194" s="31" t="str">
        <f t="shared" si="98"/>
        <v/>
      </c>
      <c r="G194" s="31" t="str">
        <f t="shared" si="100"/>
        <v/>
      </c>
      <c r="H194" s="31"/>
      <c r="I194" s="31"/>
      <c r="J194" s="31"/>
      <c r="K194" s="37"/>
      <c r="M194" s="34" t="str">
        <f t="shared" si="83"/>
        <v/>
      </c>
    </row>
    <row r="195" spans="1:13" ht="15.75" x14ac:dyDescent="0.25">
      <c r="A195" s="95" t="s">
        <v>302</v>
      </c>
      <c r="B195" s="95"/>
      <c r="C195" s="35" t="s">
        <v>303</v>
      </c>
      <c r="D195" s="31"/>
      <c r="E195" s="31"/>
      <c r="F195" s="31" t="str">
        <f t="shared" si="98"/>
        <v/>
      </c>
      <c r="G195" s="31" t="str">
        <f t="shared" si="100"/>
        <v/>
      </c>
      <c r="H195" s="31"/>
      <c r="I195" s="31"/>
      <c r="J195" s="31"/>
      <c r="K195" s="37"/>
      <c r="M195" s="34" t="str">
        <f t="shared" si="83"/>
        <v/>
      </c>
    </row>
    <row r="196" spans="1:13" ht="15.75" x14ac:dyDescent="0.25">
      <c r="A196" s="95" t="s">
        <v>304</v>
      </c>
      <c r="B196" s="95"/>
      <c r="C196" s="35" t="s">
        <v>305</v>
      </c>
      <c r="D196" s="31"/>
      <c r="E196" s="31"/>
      <c r="F196" s="31" t="str">
        <f t="shared" si="98"/>
        <v/>
      </c>
      <c r="G196" s="31" t="str">
        <f t="shared" si="100"/>
        <v/>
      </c>
      <c r="H196" s="31"/>
      <c r="I196" s="31"/>
      <c r="J196" s="31"/>
      <c r="K196" s="37"/>
      <c r="M196" s="34" t="str">
        <f t="shared" si="83"/>
        <v/>
      </c>
    </row>
    <row r="197" spans="1:13" ht="15.75" x14ac:dyDescent="0.25">
      <c r="A197" s="95" t="s">
        <v>306</v>
      </c>
      <c r="B197" s="95"/>
      <c r="C197" s="35" t="s">
        <v>307</v>
      </c>
      <c r="D197" s="31"/>
      <c r="E197" s="31"/>
      <c r="F197" s="31" t="str">
        <f t="shared" si="98"/>
        <v/>
      </c>
      <c r="G197" s="31" t="str">
        <f t="shared" si="100"/>
        <v/>
      </c>
      <c r="H197" s="31"/>
      <c r="I197" s="31"/>
      <c r="J197" s="31"/>
      <c r="K197" s="37"/>
      <c r="M197" s="34" t="str">
        <f t="shared" si="83"/>
        <v/>
      </c>
    </row>
    <row r="198" spans="1:13" ht="15.75" x14ac:dyDescent="0.25">
      <c r="A198" s="97" t="s">
        <v>308</v>
      </c>
      <c r="B198" s="97"/>
      <c r="C198" s="32">
        <v>54</v>
      </c>
      <c r="D198" s="32">
        <f>SUM(D199:D202)</f>
        <v>0</v>
      </c>
      <c r="E198" s="32">
        <f t="shared" ref="E198:K198" si="101">SUM(E199:E202)</f>
        <v>0</v>
      </c>
      <c r="F198" s="32">
        <f t="shared" si="101"/>
        <v>0</v>
      </c>
      <c r="G198" s="32">
        <f t="shared" si="101"/>
        <v>0</v>
      </c>
      <c r="H198" s="32">
        <f t="shared" si="101"/>
        <v>0</v>
      </c>
      <c r="I198" s="32">
        <f t="shared" si="101"/>
        <v>0</v>
      </c>
      <c r="J198" s="32">
        <f t="shared" si="101"/>
        <v>0</v>
      </c>
      <c r="K198" s="32">
        <f t="shared" si="101"/>
        <v>0</v>
      </c>
      <c r="M198" s="34" t="str">
        <f t="shared" si="83"/>
        <v/>
      </c>
    </row>
    <row r="199" spans="1:13" ht="15.75" x14ac:dyDescent="0.25">
      <c r="A199" s="95" t="s">
        <v>309</v>
      </c>
      <c r="B199" s="95"/>
      <c r="C199" s="35" t="s">
        <v>310</v>
      </c>
      <c r="D199" s="31"/>
      <c r="E199" s="31"/>
      <c r="F199" s="31" t="str">
        <f t="shared" si="98"/>
        <v/>
      </c>
      <c r="G199" s="31" t="str">
        <f t="shared" ref="G199" si="102">IF((SUM(H199)+SUM(I199)+SUM(J199)+SUM(K199))=0,"",(SUM(H199)+SUM(I199)+SUM(J199)+SUM(K199)))</f>
        <v/>
      </c>
      <c r="H199" s="31"/>
      <c r="I199" s="31"/>
      <c r="J199" s="31"/>
      <c r="K199" s="37"/>
      <c r="M199" s="34" t="str">
        <f t="shared" si="83"/>
        <v/>
      </c>
    </row>
    <row r="200" spans="1:13" ht="15.75" x14ac:dyDescent="0.25">
      <c r="A200" s="95" t="s">
        <v>311</v>
      </c>
      <c r="B200" s="95"/>
      <c r="C200" s="35" t="s">
        <v>312</v>
      </c>
      <c r="D200" s="31"/>
      <c r="E200" s="31"/>
      <c r="F200" s="31" t="str">
        <f t="shared" si="98"/>
        <v/>
      </c>
      <c r="G200" s="31" t="str">
        <f t="shared" ref="G200:G202" si="103">IF((SUM(H200)+SUM(I200)+SUM(J200)+SUM(K200))=0,"",(SUM(H200)+SUM(I200)+SUM(J200)+SUM(K200)))</f>
        <v/>
      </c>
      <c r="H200" s="31"/>
      <c r="I200" s="31"/>
      <c r="J200" s="31"/>
      <c r="K200" s="37"/>
      <c r="M200" s="34" t="str">
        <f t="shared" si="83"/>
        <v/>
      </c>
    </row>
    <row r="201" spans="1:13" ht="15.75" x14ac:dyDescent="0.25">
      <c r="A201" s="95" t="s">
        <v>313</v>
      </c>
      <c r="B201" s="95"/>
      <c r="C201" s="35" t="s">
        <v>314</v>
      </c>
      <c r="D201" s="31"/>
      <c r="E201" s="31"/>
      <c r="F201" s="31" t="str">
        <f t="shared" si="98"/>
        <v/>
      </c>
      <c r="G201" s="31" t="str">
        <f t="shared" si="103"/>
        <v/>
      </c>
      <c r="H201" s="31"/>
      <c r="I201" s="31"/>
      <c r="J201" s="31"/>
      <c r="K201" s="37"/>
      <c r="M201" s="34" t="str">
        <f t="shared" si="83"/>
        <v/>
      </c>
    </row>
    <row r="202" spans="1:13" ht="15.75" x14ac:dyDescent="0.25">
      <c r="A202" s="95" t="s">
        <v>315</v>
      </c>
      <c r="B202" s="95"/>
      <c r="C202" s="35" t="s">
        <v>316</v>
      </c>
      <c r="D202" s="31"/>
      <c r="E202" s="31"/>
      <c r="F202" s="31" t="str">
        <f t="shared" si="98"/>
        <v/>
      </c>
      <c r="G202" s="31" t="str">
        <f t="shared" si="103"/>
        <v/>
      </c>
      <c r="H202" s="31"/>
      <c r="I202" s="31"/>
      <c r="J202" s="31"/>
      <c r="K202" s="37"/>
      <c r="M202" s="34" t="str">
        <f t="shared" si="83"/>
        <v/>
      </c>
    </row>
    <row r="203" spans="1:13" ht="15.75" x14ac:dyDescent="0.25">
      <c r="A203" s="99" t="s">
        <v>317</v>
      </c>
      <c r="B203" s="100"/>
      <c r="C203" s="100"/>
      <c r="D203" s="100"/>
      <c r="E203" s="100"/>
      <c r="F203" s="100"/>
      <c r="G203" s="100"/>
      <c r="H203" s="100"/>
      <c r="I203" s="100"/>
      <c r="J203" s="100"/>
      <c r="K203" s="101"/>
      <c r="M203" s="34" t="str">
        <f t="shared" si="83"/>
        <v/>
      </c>
    </row>
    <row r="204" spans="1:13" ht="15.75" x14ac:dyDescent="0.25">
      <c r="A204" s="97" t="s">
        <v>318</v>
      </c>
      <c r="B204" s="97"/>
      <c r="C204" s="32">
        <v>55</v>
      </c>
      <c r="D204" s="32"/>
      <c r="E204" s="76">
        <f>E205</f>
        <v>153320.29999999999</v>
      </c>
      <c r="F204" s="76">
        <f t="shared" ref="F204:K204" si="104">F205</f>
        <v>153320.29999999999</v>
      </c>
      <c r="G204" s="76">
        <f t="shared" si="104"/>
        <v>153320.29999999999</v>
      </c>
      <c r="H204" s="76">
        <f t="shared" si="104"/>
        <v>155720.29999999999</v>
      </c>
      <c r="I204" s="76">
        <f t="shared" si="104"/>
        <v>154820.29999999999</v>
      </c>
      <c r="J204" s="76">
        <f t="shared" si="104"/>
        <v>154020.29999999999</v>
      </c>
      <c r="K204" s="76">
        <f t="shared" si="104"/>
        <v>153320.29999999999</v>
      </c>
      <c r="M204" s="34"/>
    </row>
    <row r="205" spans="1:13" ht="15.75" x14ac:dyDescent="0.25">
      <c r="A205" s="97" t="s">
        <v>319</v>
      </c>
      <c r="B205" s="97"/>
      <c r="C205" s="32">
        <v>56</v>
      </c>
      <c r="D205" s="32"/>
      <c r="E205" s="76">
        <f>E206-E207</f>
        <v>153320.29999999999</v>
      </c>
      <c r="F205" s="76">
        <f t="shared" ref="F205:H205" si="105">F206-F207</f>
        <v>153320.29999999999</v>
      </c>
      <c r="G205" s="76">
        <f t="shared" si="105"/>
        <v>153320.29999999999</v>
      </c>
      <c r="H205" s="76">
        <f t="shared" si="105"/>
        <v>155720.29999999999</v>
      </c>
      <c r="I205" s="76">
        <f t="shared" ref="I205" si="106">I206-I207</f>
        <v>154820.29999999999</v>
      </c>
      <c r="J205" s="76">
        <f t="shared" ref="J205:K205" si="107">J206-J207</f>
        <v>154020.29999999999</v>
      </c>
      <c r="K205" s="76">
        <f t="shared" si="107"/>
        <v>153320.29999999999</v>
      </c>
      <c r="M205" s="34"/>
    </row>
    <row r="206" spans="1:13" ht="15.75" x14ac:dyDescent="0.25">
      <c r="A206" s="95" t="s">
        <v>320</v>
      </c>
      <c r="B206" s="95"/>
      <c r="C206" s="35" t="s">
        <v>321</v>
      </c>
      <c r="D206" s="31"/>
      <c r="E206" s="74">
        <v>160320.29999999999</v>
      </c>
      <c r="F206" s="74">
        <f>E206</f>
        <v>160320.29999999999</v>
      </c>
      <c r="G206" s="74">
        <f>F206</f>
        <v>160320.29999999999</v>
      </c>
      <c r="H206" s="74">
        <f>F206</f>
        <v>160320.29999999999</v>
      </c>
      <c r="I206" s="74">
        <f t="shared" ref="I206:K206" si="108">G206</f>
        <v>160320.29999999999</v>
      </c>
      <c r="J206" s="74">
        <f t="shared" si="108"/>
        <v>160320.29999999999</v>
      </c>
      <c r="K206" s="74">
        <f t="shared" si="108"/>
        <v>160320.29999999999</v>
      </c>
      <c r="M206" s="34"/>
    </row>
    <row r="207" spans="1:13" ht="15.75" x14ac:dyDescent="0.25">
      <c r="A207" s="95" t="s">
        <v>322</v>
      </c>
      <c r="B207" s="95"/>
      <c r="C207" s="35" t="s">
        <v>323</v>
      </c>
      <c r="D207" s="31"/>
      <c r="E207" s="74">
        <v>7000</v>
      </c>
      <c r="F207" s="74">
        <f t="shared" ref="F207:F209" si="109">E207</f>
        <v>7000</v>
      </c>
      <c r="G207" s="74">
        <f>K207</f>
        <v>7000</v>
      </c>
      <c r="H207" s="74">
        <v>4600</v>
      </c>
      <c r="I207" s="74">
        <v>5500</v>
      </c>
      <c r="J207" s="74">
        <v>6300</v>
      </c>
      <c r="K207" s="74">
        <v>7000</v>
      </c>
      <c r="M207" s="34"/>
    </row>
    <row r="208" spans="1:13" ht="15.75" x14ac:dyDescent="0.25">
      <c r="A208" s="95" t="s">
        <v>324</v>
      </c>
      <c r="B208" s="95"/>
      <c r="C208" s="35" t="s">
        <v>325</v>
      </c>
      <c r="D208" s="31"/>
      <c r="E208" s="74">
        <f>E206-E207</f>
        <v>153320.29999999999</v>
      </c>
      <c r="F208" s="74">
        <f t="shared" si="109"/>
        <v>153320.29999999999</v>
      </c>
      <c r="G208" s="74">
        <f>K208</f>
        <v>153320.29999999999</v>
      </c>
      <c r="H208" s="74">
        <f>H206-H207</f>
        <v>155720.29999999999</v>
      </c>
      <c r="I208" s="74">
        <f t="shared" ref="I208:K208" si="110">I206-I207</f>
        <v>154820.29999999999</v>
      </c>
      <c r="J208" s="74">
        <f t="shared" si="110"/>
        <v>154020.29999999999</v>
      </c>
      <c r="K208" s="74">
        <f t="shared" si="110"/>
        <v>153320.29999999999</v>
      </c>
      <c r="M208" s="34"/>
    </row>
    <row r="209" spans="1:13" ht="15.75" x14ac:dyDescent="0.25">
      <c r="A209" s="95" t="s">
        <v>326</v>
      </c>
      <c r="B209" s="95"/>
      <c r="C209" s="35" t="s">
        <v>327</v>
      </c>
      <c r="D209" s="31"/>
      <c r="E209" s="74">
        <f>E206</f>
        <v>160320.29999999999</v>
      </c>
      <c r="F209" s="74">
        <f t="shared" si="109"/>
        <v>160320.29999999999</v>
      </c>
      <c r="G209" s="74">
        <f>G206</f>
        <v>160320.29999999999</v>
      </c>
      <c r="H209" s="74">
        <f>H206</f>
        <v>160320.29999999999</v>
      </c>
      <c r="I209" s="74">
        <f t="shared" ref="I209:K209" si="111">I206</f>
        <v>160320.29999999999</v>
      </c>
      <c r="J209" s="74">
        <f t="shared" si="111"/>
        <v>160320.29999999999</v>
      </c>
      <c r="K209" s="74">
        <f t="shared" si="111"/>
        <v>160320.29999999999</v>
      </c>
      <c r="M209" s="34"/>
    </row>
    <row r="210" spans="1:13" ht="15.75" x14ac:dyDescent="0.25">
      <c r="A210" s="95" t="s">
        <v>328</v>
      </c>
      <c r="B210" s="95"/>
      <c r="C210" s="35" t="s">
        <v>329</v>
      </c>
      <c r="D210" s="31"/>
      <c r="E210" s="74"/>
      <c r="F210" s="74"/>
      <c r="G210" s="74"/>
      <c r="H210" s="74"/>
      <c r="I210" s="74"/>
      <c r="J210" s="74"/>
      <c r="K210" s="61"/>
      <c r="M210" s="34"/>
    </row>
    <row r="211" spans="1:13" ht="15.75" x14ac:dyDescent="0.25">
      <c r="A211" s="95" t="s">
        <v>330</v>
      </c>
      <c r="B211" s="95"/>
      <c r="C211" s="35" t="s">
        <v>331</v>
      </c>
      <c r="D211" s="31"/>
      <c r="E211" s="74">
        <v>500</v>
      </c>
      <c r="F211" s="74">
        <f t="shared" si="98"/>
        <v>500</v>
      </c>
      <c r="G211" s="74">
        <f t="shared" ref="G211" si="112">IF((SUM(H211)+SUM(I211)+SUM(J211)+SUM(K211))=0,"",(SUM(H211)+SUM(I211)+SUM(J211)+SUM(K211)))</f>
        <v>500</v>
      </c>
      <c r="H211" s="77">
        <v>100</v>
      </c>
      <c r="I211" s="77">
        <v>200</v>
      </c>
      <c r="J211" s="77">
        <v>100</v>
      </c>
      <c r="K211" s="84">
        <v>100</v>
      </c>
      <c r="M211" s="34"/>
    </row>
    <row r="212" spans="1:13" ht="15.75" x14ac:dyDescent="0.25">
      <c r="A212" s="97" t="s">
        <v>332</v>
      </c>
      <c r="B212" s="97"/>
      <c r="C212" s="35">
        <v>57</v>
      </c>
      <c r="D212" s="32"/>
      <c r="E212" s="76">
        <v>4600</v>
      </c>
      <c r="F212" s="76">
        <f t="shared" si="98"/>
        <v>4600</v>
      </c>
      <c r="G212" s="76">
        <f>K212</f>
        <v>4600</v>
      </c>
      <c r="H212" s="76">
        <v>6500</v>
      </c>
      <c r="I212" s="76">
        <v>11500</v>
      </c>
      <c r="J212" s="76">
        <v>11100</v>
      </c>
      <c r="K212" s="70">
        <v>4600</v>
      </c>
      <c r="M212" s="34"/>
    </row>
    <row r="213" spans="1:13" ht="15.75" x14ac:dyDescent="0.25">
      <c r="A213" s="95" t="s">
        <v>333</v>
      </c>
      <c r="B213" s="95"/>
      <c r="C213" s="35" t="s">
        <v>334</v>
      </c>
      <c r="D213" s="31"/>
      <c r="E213" s="74">
        <v>3600</v>
      </c>
      <c r="F213" s="74">
        <f t="shared" si="98"/>
        <v>3600</v>
      </c>
      <c r="G213" s="74">
        <f>K213</f>
        <v>3600</v>
      </c>
      <c r="H213" s="74">
        <v>5110</v>
      </c>
      <c r="I213" s="74">
        <v>10430</v>
      </c>
      <c r="J213" s="74">
        <v>10100</v>
      </c>
      <c r="K213" s="61">
        <v>3600</v>
      </c>
      <c r="M213" s="34"/>
    </row>
    <row r="214" spans="1:13" ht="15.75" x14ac:dyDescent="0.25">
      <c r="A214" s="97" t="s">
        <v>335</v>
      </c>
      <c r="B214" s="97"/>
      <c r="C214" s="39">
        <v>58</v>
      </c>
      <c r="D214" s="32"/>
      <c r="E214" s="76">
        <f>E205+E212</f>
        <v>157920.29999999999</v>
      </c>
      <c r="F214" s="76">
        <f>F205+F212</f>
        <v>157920.29999999999</v>
      </c>
      <c r="G214" s="76">
        <f t="shared" ref="G214:K214" si="113">G205+G212</f>
        <v>157920.29999999999</v>
      </c>
      <c r="H214" s="76">
        <f>H205+H212</f>
        <v>162220.29999999999</v>
      </c>
      <c r="I214" s="76">
        <f>I205+I212</f>
        <v>166320.29999999999</v>
      </c>
      <c r="J214" s="76">
        <f t="shared" si="113"/>
        <v>165120.29999999999</v>
      </c>
      <c r="K214" s="76">
        <f t="shared" si="113"/>
        <v>157920.29999999999</v>
      </c>
      <c r="M214" s="34"/>
    </row>
    <row r="215" spans="1:13" ht="15.75" x14ac:dyDescent="0.25">
      <c r="A215" s="97" t="s">
        <v>336</v>
      </c>
      <c r="B215" s="97"/>
      <c r="C215" s="39">
        <v>59</v>
      </c>
      <c r="D215" s="32"/>
      <c r="E215" s="76">
        <v>154320.29999999999</v>
      </c>
      <c r="F215" s="76">
        <f>IF(OR(E215="",E215=0),"",E215)</f>
        <v>154320.29999999999</v>
      </c>
      <c r="G215" s="76">
        <f>F215</f>
        <v>154320.29999999999</v>
      </c>
      <c r="H215" s="76">
        <f t="shared" ref="H215:K215" si="114">G215</f>
        <v>154320.29999999999</v>
      </c>
      <c r="I215" s="76">
        <f>H215</f>
        <v>154320.29999999999</v>
      </c>
      <c r="J215" s="76">
        <f t="shared" si="114"/>
        <v>154320.29999999999</v>
      </c>
      <c r="K215" s="76">
        <f t="shared" si="114"/>
        <v>154320.29999999999</v>
      </c>
      <c r="M215" s="34"/>
    </row>
    <row r="216" spans="1:13" ht="15.75" x14ac:dyDescent="0.25">
      <c r="A216" s="97" t="s">
        <v>337</v>
      </c>
      <c r="B216" s="97"/>
      <c r="C216" s="39">
        <v>60</v>
      </c>
      <c r="D216" s="32"/>
      <c r="E216" s="76">
        <f>E214-E215</f>
        <v>3600</v>
      </c>
      <c r="F216" s="76">
        <f t="shared" ref="F216:K216" si="115">F214-F215</f>
        <v>3600</v>
      </c>
      <c r="G216" s="76">
        <f t="shared" si="115"/>
        <v>3600</v>
      </c>
      <c r="H216" s="76">
        <f t="shared" si="115"/>
        <v>7900</v>
      </c>
      <c r="I216" s="76">
        <f t="shared" si="115"/>
        <v>12000</v>
      </c>
      <c r="J216" s="76">
        <f t="shared" si="115"/>
        <v>10800</v>
      </c>
      <c r="K216" s="76">
        <f t="shared" si="115"/>
        <v>3600</v>
      </c>
      <c r="M216" s="34"/>
    </row>
    <row r="217" spans="1:13" ht="15.75" x14ac:dyDescent="0.25">
      <c r="A217" s="97" t="s">
        <v>338</v>
      </c>
      <c r="B217" s="97"/>
      <c r="C217" s="39">
        <v>61</v>
      </c>
      <c r="D217" s="32"/>
      <c r="E217" s="32"/>
      <c r="F217" s="31" t="str">
        <f t="shared" si="98"/>
        <v/>
      </c>
      <c r="G217" s="31" t="str">
        <f t="shared" ref="G217" si="116">IF((SUM(H217)+SUM(I217)+SUM(J217)+SUM(K217))=0,"",(SUM(H217)+SUM(I217)+SUM(J217)+SUM(K217)))</f>
        <v/>
      </c>
      <c r="H217" s="32"/>
      <c r="I217" s="32"/>
      <c r="J217" s="32"/>
      <c r="K217" s="42"/>
      <c r="M217" s="34" t="str">
        <f t="shared" si="83"/>
        <v/>
      </c>
    </row>
    <row r="218" spans="1:13" ht="15.75" x14ac:dyDescent="0.25">
      <c r="A218" s="99" t="s">
        <v>339</v>
      </c>
      <c r="B218" s="100"/>
      <c r="C218" s="100"/>
      <c r="D218" s="100"/>
      <c r="E218" s="100"/>
      <c r="F218" s="100"/>
      <c r="G218" s="100"/>
      <c r="H218" s="100"/>
      <c r="I218" s="100"/>
      <c r="J218" s="100"/>
      <c r="K218" s="101"/>
      <c r="M218" s="34" t="str">
        <f t="shared" ref="M218:M254" si="117">IF(G218="","",IF(G218&lt;&gt;SUM(H218:L218),"!Не вірна інформація","" ))</f>
        <v/>
      </c>
    </row>
    <row r="219" spans="1:13" ht="15.75" x14ac:dyDescent="0.25">
      <c r="A219" s="97" t="s">
        <v>340</v>
      </c>
      <c r="B219" s="97"/>
      <c r="C219" s="32">
        <v>62</v>
      </c>
      <c r="D219" s="32">
        <f>SUM(D220:D222)</f>
        <v>0</v>
      </c>
      <c r="E219" s="32">
        <f t="shared" ref="E219:K219" si="118">SUM(E220:E222)</f>
        <v>0</v>
      </c>
      <c r="F219" s="32">
        <f>SUM(F220:F222)</f>
        <v>0</v>
      </c>
      <c r="G219" s="32">
        <f t="shared" si="118"/>
        <v>0</v>
      </c>
      <c r="H219" s="32">
        <f t="shared" si="118"/>
        <v>0</v>
      </c>
      <c r="I219" s="32">
        <f t="shared" si="118"/>
        <v>0</v>
      </c>
      <c r="J219" s="32">
        <f t="shared" si="118"/>
        <v>0</v>
      </c>
      <c r="K219" s="32">
        <f t="shared" si="118"/>
        <v>0</v>
      </c>
      <c r="M219" s="34" t="str">
        <f t="shared" si="117"/>
        <v/>
      </c>
    </row>
    <row r="220" spans="1:13" ht="15.75" x14ac:dyDescent="0.25">
      <c r="A220" s="95" t="s">
        <v>341</v>
      </c>
      <c r="B220" s="95"/>
      <c r="C220" s="35" t="s">
        <v>342</v>
      </c>
      <c r="D220" s="31"/>
      <c r="E220" s="31"/>
      <c r="F220" s="31" t="str">
        <f t="shared" ref="F220:F222" si="119">IF(OR(E220="",E220=0),"",E220)</f>
        <v/>
      </c>
      <c r="G220" s="31" t="str">
        <f t="shared" ref="G220:G222" si="120">IF((SUM(H220)+SUM(I220)+SUM(J220)+SUM(K220))=0,"",(SUM(H220)+SUM(I220)+SUM(J220)+SUM(K220)))</f>
        <v/>
      </c>
      <c r="H220" s="31"/>
      <c r="I220" s="31"/>
      <c r="J220" s="31"/>
      <c r="K220" s="37"/>
      <c r="M220" s="34" t="str">
        <f t="shared" si="117"/>
        <v/>
      </c>
    </row>
    <row r="221" spans="1:13" ht="15.75" x14ac:dyDescent="0.25">
      <c r="A221" s="95" t="s">
        <v>343</v>
      </c>
      <c r="B221" s="95"/>
      <c r="C221" s="35" t="s">
        <v>344</v>
      </c>
      <c r="D221" s="31"/>
      <c r="E221" s="31"/>
      <c r="F221" s="31" t="str">
        <f t="shared" si="119"/>
        <v/>
      </c>
      <c r="G221" s="31" t="str">
        <f t="shared" si="120"/>
        <v/>
      </c>
      <c r="H221" s="31"/>
      <c r="I221" s="31"/>
      <c r="J221" s="31"/>
      <c r="K221" s="37"/>
      <c r="M221" s="34" t="str">
        <f t="shared" si="117"/>
        <v/>
      </c>
    </row>
    <row r="222" spans="1:13" ht="15.75" x14ac:dyDescent="0.25">
      <c r="A222" s="95" t="s">
        <v>345</v>
      </c>
      <c r="B222" s="95"/>
      <c r="C222" s="35" t="s">
        <v>346</v>
      </c>
      <c r="D222" s="31"/>
      <c r="E222" s="31"/>
      <c r="F222" s="31" t="str">
        <f t="shared" si="119"/>
        <v/>
      </c>
      <c r="G222" s="31" t="str">
        <f t="shared" si="120"/>
        <v/>
      </c>
      <c r="H222" s="31"/>
      <c r="I222" s="31"/>
      <c r="J222" s="31"/>
      <c r="K222" s="37"/>
      <c r="M222" s="34" t="str">
        <f t="shared" si="117"/>
        <v/>
      </c>
    </row>
    <row r="223" spans="1:13" ht="15.75" x14ac:dyDescent="0.25">
      <c r="A223" s="97" t="s">
        <v>347</v>
      </c>
      <c r="B223" s="97"/>
      <c r="C223" s="32">
        <v>63</v>
      </c>
      <c r="D223" s="32">
        <f>D224+D227+D230</f>
        <v>0</v>
      </c>
      <c r="E223" s="32">
        <f t="shared" ref="E223:K223" si="121">E224+E227+E230</f>
        <v>0</v>
      </c>
      <c r="F223" s="32">
        <f t="shared" si="121"/>
        <v>0</v>
      </c>
      <c r="G223" s="32">
        <f t="shared" si="121"/>
        <v>0</v>
      </c>
      <c r="H223" s="32">
        <f t="shared" si="121"/>
        <v>0</v>
      </c>
      <c r="I223" s="32">
        <f t="shared" si="121"/>
        <v>0</v>
      </c>
      <c r="J223" s="32">
        <f t="shared" si="121"/>
        <v>0</v>
      </c>
      <c r="K223" s="32">
        <f t="shared" si="121"/>
        <v>0</v>
      </c>
      <c r="M223" s="34" t="str">
        <f t="shared" si="117"/>
        <v/>
      </c>
    </row>
    <row r="224" spans="1:13" ht="15.75" x14ac:dyDescent="0.25">
      <c r="A224" s="102" t="s">
        <v>348</v>
      </c>
      <c r="B224" s="102"/>
      <c r="C224" s="45" t="s">
        <v>349</v>
      </c>
      <c r="D224" s="44">
        <f>SUM(D225:D226)</f>
        <v>0</v>
      </c>
      <c r="E224" s="44">
        <f t="shared" ref="E224:K224" si="122">SUM(E225:E226)</f>
        <v>0</v>
      </c>
      <c r="F224" s="44">
        <f t="shared" si="122"/>
        <v>0</v>
      </c>
      <c r="G224" s="44">
        <f t="shared" si="122"/>
        <v>0</v>
      </c>
      <c r="H224" s="44">
        <f t="shared" si="122"/>
        <v>0</v>
      </c>
      <c r="I224" s="44">
        <f t="shared" si="122"/>
        <v>0</v>
      </c>
      <c r="J224" s="44">
        <f t="shared" si="122"/>
        <v>0</v>
      </c>
      <c r="K224" s="44">
        <f t="shared" si="122"/>
        <v>0</v>
      </c>
      <c r="M224" s="34" t="str">
        <f t="shared" si="117"/>
        <v/>
      </c>
    </row>
    <row r="225" spans="1:13" ht="15.75" x14ac:dyDescent="0.25">
      <c r="A225" s="95" t="s">
        <v>275</v>
      </c>
      <c r="B225" s="95"/>
      <c r="C225" s="35" t="s">
        <v>350</v>
      </c>
      <c r="D225" s="31"/>
      <c r="E225" s="31"/>
      <c r="F225" s="31" t="str">
        <f t="shared" ref="F225:F226" si="123">IF(OR(E225="",E225=0),"",E225)</f>
        <v/>
      </c>
      <c r="G225" s="31" t="str">
        <f t="shared" ref="G225:G226" si="124">IF((SUM(H225)+SUM(I225)+SUM(J225)+SUM(K225))=0,"",(SUM(H225)+SUM(I225)+SUM(J225)+SUM(K225)))</f>
        <v/>
      </c>
      <c r="H225" s="31"/>
      <c r="I225" s="31"/>
      <c r="J225" s="31"/>
      <c r="K225" s="37"/>
      <c r="M225" s="34" t="str">
        <f t="shared" si="117"/>
        <v/>
      </c>
    </row>
    <row r="226" spans="1:13" ht="15.75" x14ac:dyDescent="0.25">
      <c r="A226" s="95" t="s">
        <v>277</v>
      </c>
      <c r="B226" s="95"/>
      <c r="C226" s="35" t="s">
        <v>351</v>
      </c>
      <c r="D226" s="31"/>
      <c r="E226" s="31"/>
      <c r="F226" s="31" t="str">
        <f t="shared" si="123"/>
        <v/>
      </c>
      <c r="G226" s="31" t="str">
        <f t="shared" si="124"/>
        <v/>
      </c>
      <c r="H226" s="31"/>
      <c r="I226" s="31"/>
      <c r="J226" s="31"/>
      <c r="K226" s="37"/>
      <c r="M226" s="34" t="str">
        <f t="shared" si="117"/>
        <v/>
      </c>
    </row>
    <row r="227" spans="1:13" ht="15.75" x14ac:dyDescent="0.25">
      <c r="A227" s="102" t="s">
        <v>352</v>
      </c>
      <c r="B227" s="102"/>
      <c r="C227" s="45" t="s">
        <v>353</v>
      </c>
      <c r="D227" s="44">
        <f>SUM(D228:D229)</f>
        <v>0</v>
      </c>
      <c r="E227" s="44">
        <f>SUM(E228:E229)</f>
        <v>0</v>
      </c>
      <c r="F227" s="44">
        <f t="shared" ref="F227:K227" si="125">SUM(F228:F229)</f>
        <v>0</v>
      </c>
      <c r="G227" s="44">
        <f t="shared" si="125"/>
        <v>0</v>
      </c>
      <c r="H227" s="44">
        <f t="shared" si="125"/>
        <v>0</v>
      </c>
      <c r="I227" s="44">
        <f t="shared" si="125"/>
        <v>0</v>
      </c>
      <c r="J227" s="44">
        <f t="shared" si="125"/>
        <v>0</v>
      </c>
      <c r="K227" s="44">
        <f t="shared" si="125"/>
        <v>0</v>
      </c>
      <c r="M227" s="34" t="str">
        <f t="shared" si="117"/>
        <v/>
      </c>
    </row>
    <row r="228" spans="1:13" ht="15.75" x14ac:dyDescent="0.25">
      <c r="A228" s="95" t="s">
        <v>275</v>
      </c>
      <c r="B228" s="95"/>
      <c r="C228" s="35" t="s">
        <v>354</v>
      </c>
      <c r="D228" s="31"/>
      <c r="E228" s="31"/>
      <c r="F228" s="31" t="str">
        <f t="shared" ref="F228:F229" si="126">IF(OR(E228="",E228=0),"",E228)</f>
        <v/>
      </c>
      <c r="G228" s="31" t="str">
        <f t="shared" ref="G228:G229" si="127">IF((SUM(H228)+SUM(I228)+SUM(J228)+SUM(K228))=0,"",(SUM(H228)+SUM(I228)+SUM(J228)+SUM(K228)))</f>
        <v/>
      </c>
      <c r="H228" s="31"/>
      <c r="I228" s="31"/>
      <c r="J228" s="31"/>
      <c r="K228" s="37"/>
      <c r="M228" s="34" t="str">
        <f t="shared" si="117"/>
        <v/>
      </c>
    </row>
    <row r="229" spans="1:13" ht="15.75" x14ac:dyDescent="0.25">
      <c r="A229" s="95" t="s">
        <v>277</v>
      </c>
      <c r="B229" s="95"/>
      <c r="C229" s="35" t="s">
        <v>355</v>
      </c>
      <c r="D229" s="31"/>
      <c r="E229" s="31"/>
      <c r="F229" s="31" t="str">
        <f t="shared" si="126"/>
        <v/>
      </c>
      <c r="G229" s="31" t="str">
        <f t="shared" si="127"/>
        <v/>
      </c>
      <c r="H229" s="31"/>
      <c r="I229" s="37"/>
      <c r="J229" s="37"/>
      <c r="K229" s="37"/>
      <c r="M229" s="34" t="str">
        <f t="shared" si="117"/>
        <v/>
      </c>
    </row>
    <row r="230" spans="1:13" ht="15.75" x14ac:dyDescent="0.25">
      <c r="A230" s="102" t="s">
        <v>356</v>
      </c>
      <c r="B230" s="102"/>
      <c r="C230" s="45" t="s">
        <v>357</v>
      </c>
      <c r="D230" s="44">
        <f>SUM(D231:D232)</f>
        <v>0</v>
      </c>
      <c r="E230" s="44">
        <f t="shared" ref="E230:K230" si="128">SUM(E231:E232)</f>
        <v>0</v>
      </c>
      <c r="F230" s="44">
        <f t="shared" si="128"/>
        <v>0</v>
      </c>
      <c r="G230" s="44">
        <f t="shared" si="128"/>
        <v>0</v>
      </c>
      <c r="H230" s="44">
        <f t="shared" si="128"/>
        <v>0</v>
      </c>
      <c r="I230" s="44">
        <f t="shared" si="128"/>
        <v>0</v>
      </c>
      <c r="J230" s="44">
        <f t="shared" si="128"/>
        <v>0</v>
      </c>
      <c r="K230" s="44">
        <f t="shared" si="128"/>
        <v>0</v>
      </c>
      <c r="M230" s="34" t="str">
        <f t="shared" si="117"/>
        <v/>
      </c>
    </row>
    <row r="231" spans="1:13" ht="15.75" x14ac:dyDescent="0.25">
      <c r="A231" s="95" t="s">
        <v>275</v>
      </c>
      <c r="B231" s="95"/>
      <c r="C231" s="35" t="s">
        <v>358</v>
      </c>
      <c r="D231" s="37"/>
      <c r="E231" s="37"/>
      <c r="F231" s="31" t="str">
        <f t="shared" ref="F231:F232" si="129">IF(OR(E231="",E231=0),"",E231)</f>
        <v/>
      </c>
      <c r="G231" s="31" t="str">
        <f t="shared" ref="G231:G232" si="130">IF((SUM(H231)+SUM(I231)+SUM(J231)+SUM(K231))=0,"",(SUM(H231)+SUM(I231)+SUM(J231)+SUM(K231)))</f>
        <v/>
      </c>
      <c r="H231" s="37"/>
      <c r="I231" s="37"/>
      <c r="J231" s="37"/>
      <c r="K231" s="37"/>
      <c r="M231" s="34" t="str">
        <f t="shared" si="117"/>
        <v/>
      </c>
    </row>
    <row r="232" spans="1:13" ht="15.75" x14ac:dyDescent="0.25">
      <c r="A232" s="95" t="s">
        <v>277</v>
      </c>
      <c r="B232" s="95"/>
      <c r="C232" s="35" t="s">
        <v>359</v>
      </c>
      <c r="D232" s="37"/>
      <c r="E232" s="37"/>
      <c r="F232" s="31" t="str">
        <f t="shared" si="129"/>
        <v/>
      </c>
      <c r="G232" s="31" t="str">
        <f t="shared" si="130"/>
        <v/>
      </c>
      <c r="H232" s="37"/>
      <c r="I232" s="37"/>
      <c r="J232" s="37"/>
      <c r="K232" s="37"/>
      <c r="M232" s="34" t="str">
        <f t="shared" si="117"/>
        <v/>
      </c>
    </row>
    <row r="233" spans="1:13" ht="15.75" x14ac:dyDescent="0.25">
      <c r="A233" s="97" t="s">
        <v>360</v>
      </c>
      <c r="B233" s="97"/>
      <c r="C233" s="32">
        <v>64</v>
      </c>
      <c r="D233" s="42">
        <f>SUM(D234:D236)</f>
        <v>0</v>
      </c>
      <c r="E233" s="42">
        <f t="shared" ref="E233:K233" si="131">SUM(E234:E236)</f>
        <v>0</v>
      </c>
      <c r="F233" s="42">
        <f t="shared" si="131"/>
        <v>0</v>
      </c>
      <c r="G233" s="42">
        <f t="shared" si="131"/>
        <v>0</v>
      </c>
      <c r="H233" s="42">
        <f t="shared" si="131"/>
        <v>0</v>
      </c>
      <c r="I233" s="42">
        <f t="shared" si="131"/>
        <v>0</v>
      </c>
      <c r="J233" s="42">
        <f t="shared" si="131"/>
        <v>0</v>
      </c>
      <c r="K233" s="42">
        <f t="shared" si="131"/>
        <v>0</v>
      </c>
      <c r="M233" s="34" t="str">
        <f t="shared" si="117"/>
        <v/>
      </c>
    </row>
    <row r="234" spans="1:13" ht="15.75" x14ac:dyDescent="0.25">
      <c r="A234" s="95" t="s">
        <v>341</v>
      </c>
      <c r="B234" s="95"/>
      <c r="C234" s="35" t="s">
        <v>361</v>
      </c>
      <c r="D234" s="37"/>
      <c r="E234" s="37"/>
      <c r="F234" s="31" t="str">
        <f t="shared" ref="F234:F235" si="132">IF(OR(E234="",E234=0),"",E234)</f>
        <v/>
      </c>
      <c r="G234" s="31" t="str">
        <f t="shared" ref="G234:G235" si="133">IF((SUM(H234)+SUM(I234)+SUM(J234)+SUM(K234))=0,"",(SUM(H234)+SUM(I234)+SUM(J234)+SUM(K234)))</f>
        <v/>
      </c>
      <c r="H234" s="37"/>
      <c r="I234" s="37"/>
      <c r="J234" s="37"/>
      <c r="K234" s="37"/>
      <c r="M234" s="34" t="str">
        <f t="shared" si="117"/>
        <v/>
      </c>
    </row>
    <row r="235" spans="1:13" ht="15.75" x14ac:dyDescent="0.25">
      <c r="A235" s="95" t="s">
        <v>343</v>
      </c>
      <c r="B235" s="95"/>
      <c r="C235" s="35" t="s">
        <v>362</v>
      </c>
      <c r="D235" s="37"/>
      <c r="E235" s="37"/>
      <c r="F235" s="31" t="str">
        <f t="shared" si="132"/>
        <v/>
      </c>
      <c r="G235" s="31" t="str">
        <f t="shared" si="133"/>
        <v/>
      </c>
      <c r="H235" s="37"/>
      <c r="I235" s="37"/>
      <c r="J235" s="37"/>
      <c r="K235" s="37"/>
      <c r="M235" s="34" t="str">
        <f t="shared" si="117"/>
        <v/>
      </c>
    </row>
    <row r="236" spans="1:13" ht="15.75" x14ac:dyDescent="0.25">
      <c r="A236" s="95" t="s">
        <v>345</v>
      </c>
      <c r="B236" s="95"/>
      <c r="C236" s="35" t="s">
        <v>363</v>
      </c>
      <c r="D236" s="37"/>
      <c r="E236" s="37"/>
      <c r="F236" s="37"/>
      <c r="G236" s="37"/>
      <c r="H236" s="37"/>
      <c r="I236" s="37"/>
      <c r="J236" s="37"/>
      <c r="K236" s="37"/>
      <c r="M236" s="34" t="str">
        <f t="shared" si="117"/>
        <v/>
      </c>
    </row>
    <row r="237" spans="1:13" ht="15.75" x14ac:dyDescent="0.25">
      <c r="A237" s="99" t="s">
        <v>364</v>
      </c>
      <c r="B237" s="100"/>
      <c r="C237" s="100"/>
      <c r="D237" s="100"/>
      <c r="E237" s="100"/>
      <c r="F237" s="100"/>
      <c r="G237" s="100"/>
      <c r="H237" s="100"/>
      <c r="I237" s="100"/>
      <c r="J237" s="100"/>
      <c r="K237" s="101"/>
      <c r="M237" s="34" t="str">
        <f t="shared" si="117"/>
        <v/>
      </c>
    </row>
    <row r="238" spans="1:13" ht="15.75" x14ac:dyDescent="0.25">
      <c r="A238" s="97" t="s">
        <v>365</v>
      </c>
      <c r="B238" s="97"/>
      <c r="C238" s="32">
        <v>65</v>
      </c>
      <c r="D238" s="42"/>
      <c r="E238" s="42"/>
      <c r="F238" s="31" t="str">
        <f t="shared" ref="F238:F241" si="134">IF(OR(E238="",E238=0),"",E238)</f>
        <v/>
      </c>
      <c r="G238" s="31" t="str">
        <f t="shared" ref="G238:G241" si="135">IF((SUM(H238)+SUM(I238)+SUM(J238)+SUM(K238))=0,"",(SUM(H238)+SUM(I238)+SUM(J238)+SUM(K238)))</f>
        <v/>
      </c>
      <c r="H238" s="42"/>
      <c r="I238" s="42"/>
      <c r="J238" s="42"/>
      <c r="K238" s="42"/>
      <c r="M238" s="34" t="str">
        <f t="shared" si="117"/>
        <v/>
      </c>
    </row>
    <row r="239" spans="1:13" ht="15.75" x14ac:dyDescent="0.25">
      <c r="A239" s="97" t="s">
        <v>366</v>
      </c>
      <c r="B239" s="97"/>
      <c r="C239" s="32">
        <v>66</v>
      </c>
      <c r="D239" s="42"/>
      <c r="E239" s="42"/>
      <c r="F239" s="31" t="str">
        <f t="shared" si="134"/>
        <v/>
      </c>
      <c r="G239" s="31" t="str">
        <f t="shared" si="135"/>
        <v/>
      </c>
      <c r="H239" s="42"/>
      <c r="I239" s="42"/>
      <c r="J239" s="42"/>
      <c r="K239" s="42"/>
      <c r="M239" s="34" t="str">
        <f t="shared" si="117"/>
        <v/>
      </c>
    </row>
    <row r="240" spans="1:13" ht="15.75" x14ac:dyDescent="0.25">
      <c r="A240" s="97" t="s">
        <v>367</v>
      </c>
      <c r="B240" s="97"/>
      <c r="C240" s="32">
        <v>67</v>
      </c>
      <c r="D240" s="42"/>
      <c r="E240" s="42"/>
      <c r="F240" s="31" t="str">
        <f t="shared" si="134"/>
        <v/>
      </c>
      <c r="G240" s="31" t="str">
        <f t="shared" si="135"/>
        <v/>
      </c>
      <c r="H240" s="42"/>
      <c r="I240" s="42"/>
      <c r="J240" s="42"/>
      <c r="K240" s="42"/>
      <c r="M240" s="34" t="str">
        <f t="shared" si="117"/>
        <v/>
      </c>
    </row>
    <row r="241" spans="1:13" ht="15.75" x14ac:dyDescent="0.25">
      <c r="A241" s="97" t="s">
        <v>368</v>
      </c>
      <c r="B241" s="97"/>
      <c r="C241" s="32">
        <v>68</v>
      </c>
      <c r="D241" s="42"/>
      <c r="E241" s="42"/>
      <c r="F241" s="31" t="str">
        <f t="shared" si="134"/>
        <v/>
      </c>
      <c r="G241" s="31" t="str">
        <f t="shared" si="135"/>
        <v/>
      </c>
      <c r="H241" s="42"/>
      <c r="I241" s="42"/>
      <c r="J241" s="42"/>
      <c r="K241" s="42"/>
      <c r="M241" s="34" t="str">
        <f t="shared" si="117"/>
        <v/>
      </c>
    </row>
    <row r="242" spans="1:13" ht="15.75" x14ac:dyDescent="0.25">
      <c r="A242" s="99" t="s">
        <v>369</v>
      </c>
      <c r="B242" s="100"/>
      <c r="C242" s="100"/>
      <c r="D242" s="100"/>
      <c r="E242" s="100"/>
      <c r="F242" s="100"/>
      <c r="G242" s="100"/>
      <c r="H242" s="100"/>
      <c r="I242" s="100"/>
      <c r="J242" s="100"/>
      <c r="K242" s="101"/>
      <c r="M242" s="34" t="str">
        <f t="shared" si="117"/>
        <v/>
      </c>
    </row>
    <row r="243" spans="1:13" ht="15.75" x14ac:dyDescent="0.25">
      <c r="A243" s="95" t="s">
        <v>370</v>
      </c>
      <c r="B243" s="96"/>
      <c r="C243" s="42">
        <v>69</v>
      </c>
      <c r="D243" s="42">
        <f>SUM(D244:D246)</f>
        <v>0</v>
      </c>
      <c r="E243" s="70">
        <f t="shared" ref="E243:K243" si="136">SUM(E244:E246)</f>
        <v>153.5</v>
      </c>
      <c r="F243" s="70">
        <f t="shared" si="136"/>
        <v>153.5</v>
      </c>
      <c r="G243" s="70">
        <f t="shared" si="136"/>
        <v>153.5</v>
      </c>
      <c r="H243" s="70">
        <f t="shared" si="136"/>
        <v>153.5</v>
      </c>
      <c r="I243" s="70">
        <f t="shared" si="136"/>
        <v>153.5</v>
      </c>
      <c r="J243" s="70">
        <f t="shared" si="136"/>
        <v>153.5</v>
      </c>
      <c r="K243" s="70">
        <f t="shared" si="136"/>
        <v>153.5</v>
      </c>
      <c r="M243" s="34"/>
    </row>
    <row r="244" spans="1:13" ht="15.75" x14ac:dyDescent="0.25">
      <c r="A244" s="95" t="s">
        <v>371</v>
      </c>
      <c r="B244" s="96"/>
      <c r="C244" s="36" t="s">
        <v>372</v>
      </c>
      <c r="D244" s="37"/>
      <c r="E244" s="37">
        <v>1</v>
      </c>
      <c r="F244" s="37">
        <v>1</v>
      </c>
      <c r="G244" s="37">
        <v>1</v>
      </c>
      <c r="H244" s="37">
        <v>1</v>
      </c>
      <c r="I244" s="37">
        <v>1</v>
      </c>
      <c r="J244" s="37">
        <v>1</v>
      </c>
      <c r="K244" s="37">
        <v>1</v>
      </c>
      <c r="M244" s="34"/>
    </row>
    <row r="245" spans="1:13" ht="15.75" x14ac:dyDescent="0.25">
      <c r="A245" s="95" t="s">
        <v>373</v>
      </c>
      <c r="B245" s="96"/>
      <c r="C245" s="36" t="s">
        <v>374</v>
      </c>
      <c r="D245" s="37"/>
      <c r="E245" s="61">
        <v>20.5</v>
      </c>
      <c r="F245" s="61">
        <v>20.5</v>
      </c>
      <c r="G245" s="61">
        <v>20.5</v>
      </c>
      <c r="H245" s="61">
        <v>20.5</v>
      </c>
      <c r="I245" s="61">
        <v>20.5</v>
      </c>
      <c r="J245" s="61">
        <v>20.5</v>
      </c>
      <c r="K245" s="61">
        <v>20.5</v>
      </c>
      <c r="M245" s="34"/>
    </row>
    <row r="246" spans="1:13" ht="15.75" x14ac:dyDescent="0.25">
      <c r="A246" s="95" t="s">
        <v>375</v>
      </c>
      <c r="B246" s="96"/>
      <c r="C246" s="36" t="s">
        <v>376</v>
      </c>
      <c r="D246" s="37"/>
      <c r="E246" s="37">
        <v>132</v>
      </c>
      <c r="F246" s="37">
        <v>132</v>
      </c>
      <c r="G246" s="37">
        <v>132</v>
      </c>
      <c r="H246" s="37">
        <v>132</v>
      </c>
      <c r="I246" s="37">
        <v>132</v>
      </c>
      <c r="J246" s="37">
        <v>132</v>
      </c>
      <c r="K246" s="37">
        <v>132</v>
      </c>
      <c r="M246" s="34"/>
    </row>
    <row r="247" spans="1:13" ht="15.75" x14ac:dyDescent="0.25">
      <c r="A247" s="97" t="s">
        <v>377</v>
      </c>
      <c r="B247" s="97"/>
      <c r="C247" s="42">
        <v>70</v>
      </c>
      <c r="D247" s="42">
        <f>SUM(D248:D250)</f>
        <v>0</v>
      </c>
      <c r="E247" s="70">
        <f t="shared" ref="E247:K247" si="137">SUM(E248:E250)</f>
        <v>30786.399999999998</v>
      </c>
      <c r="F247" s="70">
        <f t="shared" si="137"/>
        <v>30786.399999999998</v>
      </c>
      <c r="G247" s="70">
        <f t="shared" si="137"/>
        <v>30786.399999999998</v>
      </c>
      <c r="H247" s="70">
        <f t="shared" si="137"/>
        <v>7696.5</v>
      </c>
      <c r="I247" s="70">
        <f t="shared" si="137"/>
        <v>7696.5</v>
      </c>
      <c r="J247" s="70">
        <f t="shared" si="137"/>
        <v>7696.7000000000007</v>
      </c>
      <c r="K247" s="70">
        <f t="shared" si="137"/>
        <v>7696.7000000000007</v>
      </c>
      <c r="M247" s="34" t="str">
        <f t="shared" si="117"/>
        <v/>
      </c>
    </row>
    <row r="248" spans="1:13" ht="15.75" x14ac:dyDescent="0.25">
      <c r="A248" s="95" t="s">
        <v>371</v>
      </c>
      <c r="B248" s="96"/>
      <c r="C248" s="36" t="s">
        <v>378</v>
      </c>
      <c r="D248" s="37"/>
      <c r="E248" s="61">
        <f>F248</f>
        <v>894.4</v>
      </c>
      <c r="F248" s="74">
        <f>G248</f>
        <v>894.4</v>
      </c>
      <c r="G248" s="74">
        <f>IF((SUM(H248)+SUM(I248)+SUM(J248)+SUM(K248))=0,"",(SUM(H248)+SUM(I248)+SUM(J248)+SUM(K248)))</f>
        <v>894.4</v>
      </c>
      <c r="H248" s="61">
        <v>223.6</v>
      </c>
      <c r="I248" s="61">
        <v>223.6</v>
      </c>
      <c r="J248" s="61">
        <v>223.6</v>
      </c>
      <c r="K248" s="61">
        <v>223.6</v>
      </c>
      <c r="M248" s="34" t="str">
        <f t="shared" si="117"/>
        <v/>
      </c>
    </row>
    <row r="249" spans="1:13" ht="15.75" x14ac:dyDescent="0.25">
      <c r="A249" s="95" t="s">
        <v>373</v>
      </c>
      <c r="B249" s="96"/>
      <c r="C249" s="36" t="s">
        <v>379</v>
      </c>
      <c r="D249" s="37"/>
      <c r="E249" s="61">
        <f t="shared" ref="E249" si="138">F249</f>
        <v>6287.8</v>
      </c>
      <c r="F249" s="74">
        <f t="shared" ref="F249:F250" si="139">G249</f>
        <v>6287.8</v>
      </c>
      <c r="G249" s="74">
        <f t="shared" ref="G249:G250" si="140">IF((SUM(H249)+SUM(I249)+SUM(J249)+SUM(K249))=0,"",(SUM(H249)+SUM(I249)+SUM(J249)+SUM(K249)))</f>
        <v>6287.8</v>
      </c>
      <c r="H249" s="61">
        <v>1571.9</v>
      </c>
      <c r="I249" s="61">
        <v>1571.9</v>
      </c>
      <c r="J249" s="61">
        <v>1572</v>
      </c>
      <c r="K249" s="61">
        <v>1572</v>
      </c>
      <c r="M249" s="34" t="str">
        <f t="shared" si="117"/>
        <v/>
      </c>
    </row>
    <row r="250" spans="1:13" ht="15.75" x14ac:dyDescent="0.25">
      <c r="A250" s="95" t="s">
        <v>375</v>
      </c>
      <c r="B250" s="96"/>
      <c r="C250" s="36" t="s">
        <v>380</v>
      </c>
      <c r="D250" s="37"/>
      <c r="E250" s="61">
        <f>F250</f>
        <v>23604.199999999997</v>
      </c>
      <c r="F250" s="74">
        <f t="shared" si="139"/>
        <v>23604.199999999997</v>
      </c>
      <c r="G250" s="74">
        <f t="shared" si="140"/>
        <v>23604.199999999997</v>
      </c>
      <c r="H250" s="61">
        <v>5901</v>
      </c>
      <c r="I250" s="61">
        <v>5901</v>
      </c>
      <c r="J250" s="61">
        <v>5901.1</v>
      </c>
      <c r="K250" s="61">
        <v>5901.1</v>
      </c>
      <c r="M250" s="34" t="str">
        <f t="shared" si="117"/>
        <v/>
      </c>
    </row>
    <row r="251" spans="1:13" ht="15.75" x14ac:dyDescent="0.25">
      <c r="A251" s="97" t="s">
        <v>381</v>
      </c>
      <c r="B251" s="97"/>
      <c r="C251" s="42">
        <v>71</v>
      </c>
      <c r="D251" s="42">
        <f>SUM(D252:D254)</f>
        <v>0</v>
      </c>
      <c r="E251" s="70">
        <f>SUM(E252:E254)</f>
        <v>30786.400000000001</v>
      </c>
      <c r="F251" s="70">
        <f t="shared" ref="F251:K251" si="141">SUM(F252:F254)</f>
        <v>30786.400000000001</v>
      </c>
      <c r="G251" s="70">
        <f t="shared" si="141"/>
        <v>30786.399999999998</v>
      </c>
      <c r="H251" s="70">
        <f t="shared" si="141"/>
        <v>7696.5</v>
      </c>
      <c r="I251" s="70">
        <f t="shared" si="141"/>
        <v>7696.5</v>
      </c>
      <c r="J251" s="70">
        <f t="shared" si="141"/>
        <v>7696.7000000000007</v>
      </c>
      <c r="K251" s="70">
        <f t="shared" si="141"/>
        <v>7696.7000000000007</v>
      </c>
      <c r="M251" s="34" t="str">
        <f t="shared" si="117"/>
        <v/>
      </c>
    </row>
    <row r="252" spans="1:13" ht="15.75" x14ac:dyDescent="0.25">
      <c r="A252" s="95" t="s">
        <v>371</v>
      </c>
      <c r="B252" s="96"/>
      <c r="C252" s="36" t="s">
        <v>382</v>
      </c>
      <c r="D252" s="37"/>
      <c r="E252" s="61">
        <v>894.4</v>
      </c>
      <c r="F252" s="61">
        <v>894.4</v>
      </c>
      <c r="G252" s="74">
        <f>IF((SUM(H252)+SUM(I252)+SUM(J252)+SUM(K252))=0,"",(SUM(H252)+SUM(I252)+SUM(J252)+SUM(K252)))</f>
        <v>894.4</v>
      </c>
      <c r="H252" s="61">
        <v>223.6</v>
      </c>
      <c r="I252" s="61">
        <v>223.6</v>
      </c>
      <c r="J252" s="61">
        <v>223.6</v>
      </c>
      <c r="K252" s="61">
        <v>223.6</v>
      </c>
      <c r="M252" s="34" t="str">
        <f t="shared" si="117"/>
        <v/>
      </c>
    </row>
    <row r="253" spans="1:13" ht="15.75" x14ac:dyDescent="0.25">
      <c r="A253" s="95" t="s">
        <v>373</v>
      </c>
      <c r="B253" s="96"/>
      <c r="C253" s="36" t="s">
        <v>383</v>
      </c>
      <c r="D253" s="37"/>
      <c r="E253" s="61">
        <v>6287.8</v>
      </c>
      <c r="F253" s="61">
        <v>6287.8</v>
      </c>
      <c r="G253" s="74">
        <f>IF((SUM(H253)+SUM(I253)+SUM(J253)+SUM(K253))=0,"",(SUM(H253)+SUM(I253)+SUM(J253)+SUM(K253)))</f>
        <v>6287.8</v>
      </c>
      <c r="H253" s="61">
        <v>1571.9</v>
      </c>
      <c r="I253" s="61">
        <v>1571.9</v>
      </c>
      <c r="J253" s="61">
        <v>1572</v>
      </c>
      <c r="K253" s="61">
        <v>1572</v>
      </c>
      <c r="M253" s="34" t="str">
        <f t="shared" si="117"/>
        <v/>
      </c>
    </row>
    <row r="254" spans="1:13" ht="15.75" x14ac:dyDescent="0.25">
      <c r="A254" s="95" t="s">
        <v>375</v>
      </c>
      <c r="B254" s="96"/>
      <c r="C254" s="36" t="s">
        <v>384</v>
      </c>
      <c r="D254" s="37"/>
      <c r="E254" s="61">
        <v>23604.2</v>
      </c>
      <c r="F254" s="74">
        <f t="shared" ref="F254" si="142">IF(OR(E254="",E254=0),"",E254)</f>
        <v>23604.2</v>
      </c>
      <c r="G254" s="74">
        <f>IF((SUM(H254)+SUM(I254)+SUM(J254)+SUM(K254))=0,"",(SUM(H254)+SUM(I254)+SUM(J254)+SUM(K254)))</f>
        <v>23604.199999999997</v>
      </c>
      <c r="H254" s="61">
        <v>5901</v>
      </c>
      <c r="I254" s="61">
        <v>5901</v>
      </c>
      <c r="J254" s="61">
        <v>5901.1</v>
      </c>
      <c r="K254" s="61">
        <v>5901.1</v>
      </c>
      <c r="M254" s="34" t="str">
        <f t="shared" si="117"/>
        <v/>
      </c>
    </row>
    <row r="255" spans="1:13" ht="26.25" customHeight="1" x14ac:dyDescent="0.25">
      <c r="A255" s="97" t="s">
        <v>385</v>
      </c>
      <c r="B255" s="98"/>
      <c r="C255" s="42">
        <v>72</v>
      </c>
      <c r="D255" s="42">
        <f>SUM(D256:D258)</f>
        <v>0</v>
      </c>
      <c r="E255" s="72">
        <f>SUM(E256:E258)</f>
        <v>115</v>
      </c>
      <c r="F255" s="72">
        <f t="shared" ref="F255:K255" si="143">SUM(F256:F258)</f>
        <v>115</v>
      </c>
      <c r="G255" s="72">
        <f t="shared" si="143"/>
        <v>115</v>
      </c>
      <c r="H255" s="72">
        <f t="shared" si="143"/>
        <v>115</v>
      </c>
      <c r="I255" s="72">
        <f t="shared" si="143"/>
        <v>115</v>
      </c>
      <c r="J255" s="72">
        <f t="shared" si="143"/>
        <v>115</v>
      </c>
      <c r="K255" s="72">
        <f t="shared" si="143"/>
        <v>115</v>
      </c>
    </row>
    <row r="256" spans="1:13" ht="15.75" x14ac:dyDescent="0.25">
      <c r="A256" s="95" t="s">
        <v>371</v>
      </c>
      <c r="B256" s="96"/>
      <c r="C256" s="36" t="s">
        <v>386</v>
      </c>
      <c r="D256" s="37"/>
      <c r="E256" s="73">
        <v>74.5</v>
      </c>
      <c r="F256" s="73">
        <v>74.5</v>
      </c>
      <c r="G256" s="73">
        <v>74.5</v>
      </c>
      <c r="H256" s="73">
        <v>74.5</v>
      </c>
      <c r="I256" s="73">
        <f t="shared" ref="I256:K256" si="144">H256</f>
        <v>74.5</v>
      </c>
      <c r="J256" s="73">
        <f t="shared" si="144"/>
        <v>74.5</v>
      </c>
      <c r="K256" s="73">
        <f t="shared" si="144"/>
        <v>74.5</v>
      </c>
    </row>
    <row r="257" spans="1:11" ht="15.75" x14ac:dyDescent="0.25">
      <c r="A257" s="95" t="s">
        <v>373</v>
      </c>
      <c r="B257" s="96"/>
      <c r="C257" s="36" t="s">
        <v>387</v>
      </c>
      <c r="D257" s="37"/>
      <c r="E257" s="73">
        <v>25.6</v>
      </c>
      <c r="F257" s="73">
        <v>25.6</v>
      </c>
      <c r="G257" s="73">
        <v>25.6</v>
      </c>
      <c r="H257" s="73">
        <f>F257</f>
        <v>25.6</v>
      </c>
      <c r="I257" s="73">
        <f>H257</f>
        <v>25.6</v>
      </c>
      <c r="J257" s="73">
        <f>I257</f>
        <v>25.6</v>
      </c>
      <c r="K257" s="73">
        <f>J257</f>
        <v>25.6</v>
      </c>
    </row>
    <row r="258" spans="1:11" ht="15.75" x14ac:dyDescent="0.25">
      <c r="A258" s="95" t="s">
        <v>375</v>
      </c>
      <c r="B258" s="96"/>
      <c r="C258" s="36" t="s">
        <v>388</v>
      </c>
      <c r="D258" s="37"/>
      <c r="E258" s="73">
        <v>14.9</v>
      </c>
      <c r="F258" s="73">
        <v>14.9</v>
      </c>
      <c r="G258" s="73">
        <v>14.9</v>
      </c>
      <c r="H258" s="73">
        <f t="shared" ref="H258" si="145">F258</f>
        <v>14.9</v>
      </c>
      <c r="I258" s="73">
        <f t="shared" ref="I258" si="146">G258</f>
        <v>14.9</v>
      </c>
      <c r="J258" s="73">
        <f t="shared" ref="J258" si="147">H258</f>
        <v>14.9</v>
      </c>
      <c r="K258" s="73">
        <f t="shared" ref="K258" si="148">I258</f>
        <v>14.9</v>
      </c>
    </row>
    <row r="259" spans="1:11" ht="15.75" x14ac:dyDescent="0.25">
      <c r="A259" s="97" t="s">
        <v>389</v>
      </c>
      <c r="B259" s="98"/>
      <c r="C259" s="42">
        <v>73</v>
      </c>
      <c r="D259" s="42">
        <f>SUM(D260:D262)</f>
        <v>0</v>
      </c>
      <c r="E259" s="42">
        <f t="shared" ref="E259:K259" si="149">SUM(E260:E262)</f>
        <v>0</v>
      </c>
      <c r="F259" s="42">
        <f t="shared" si="149"/>
        <v>0</v>
      </c>
      <c r="G259" s="42">
        <f t="shared" si="149"/>
        <v>0</v>
      </c>
      <c r="H259" s="42">
        <f t="shared" si="149"/>
        <v>0</v>
      </c>
      <c r="I259" s="42">
        <f t="shared" si="149"/>
        <v>0</v>
      </c>
      <c r="J259" s="42">
        <f t="shared" si="149"/>
        <v>0</v>
      </c>
      <c r="K259" s="42">
        <f t="shared" si="149"/>
        <v>0</v>
      </c>
    </row>
    <row r="260" spans="1:11" ht="15.75" x14ac:dyDescent="0.25">
      <c r="A260" s="95" t="s">
        <v>371</v>
      </c>
      <c r="B260" s="96"/>
      <c r="C260" s="36" t="s">
        <v>390</v>
      </c>
      <c r="D260" s="37"/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</row>
    <row r="261" spans="1:11" ht="15.75" x14ac:dyDescent="0.25">
      <c r="A261" s="95" t="s">
        <v>373</v>
      </c>
      <c r="B261" s="96"/>
      <c r="C261" s="36" t="s">
        <v>391</v>
      </c>
      <c r="D261" s="37"/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</row>
    <row r="262" spans="1:11" ht="15.75" x14ac:dyDescent="0.25">
      <c r="A262" s="95" t="s">
        <v>375</v>
      </c>
      <c r="B262" s="96"/>
      <c r="C262" s="36" t="s">
        <v>392</v>
      </c>
      <c r="D262" s="37"/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</row>
    <row r="263" spans="1:11" ht="15.75" x14ac:dyDescent="0.25">
      <c r="A263" s="47"/>
      <c r="B263" s="47"/>
      <c r="C263" s="48"/>
      <c r="D263" s="49"/>
      <c r="E263" s="49"/>
      <c r="F263" s="49"/>
      <c r="G263" s="49"/>
      <c r="H263" s="49"/>
      <c r="I263" s="49"/>
      <c r="J263" s="49"/>
      <c r="K263" s="49"/>
    </row>
    <row r="265" spans="1:11" s="1" customFormat="1" ht="15.75" x14ac:dyDescent="0.25">
      <c r="A265" s="1" t="s">
        <v>393</v>
      </c>
      <c r="C265" s="28" t="s">
        <v>394</v>
      </c>
      <c r="E265" s="94" t="s">
        <v>413</v>
      </c>
      <c r="F265" s="94"/>
      <c r="G265" s="94"/>
    </row>
    <row r="266" spans="1:11" s="1" customFormat="1" ht="15.75" x14ac:dyDescent="0.25">
      <c r="A266" s="28" t="s">
        <v>395</v>
      </c>
      <c r="C266" s="28" t="s">
        <v>396</v>
      </c>
      <c r="F266" s="28" t="s">
        <v>397</v>
      </c>
    </row>
    <row r="267" spans="1:11" s="1" customFormat="1" ht="15.75" x14ac:dyDescent="0.25">
      <c r="A267" s="28"/>
      <c r="C267" s="28"/>
      <c r="F267" s="28"/>
    </row>
    <row r="268" spans="1:11" s="1" customFormat="1" ht="15.75" x14ac:dyDescent="0.25">
      <c r="A268" s="28"/>
      <c r="C268" s="28"/>
      <c r="F268" s="28"/>
    </row>
    <row r="269" spans="1:11" s="29" customFormat="1" ht="18.75" x14ac:dyDescent="0.3">
      <c r="A269" s="29" t="s">
        <v>406</v>
      </c>
      <c r="H269" s="112" t="s">
        <v>420</v>
      </c>
      <c r="I269" s="112"/>
    </row>
  </sheetData>
  <mergeCells count="271">
    <mergeCell ref="H269:I269"/>
    <mergeCell ref="F7:K7"/>
    <mergeCell ref="F8:K8"/>
    <mergeCell ref="B10:E10"/>
    <mergeCell ref="G10:K10"/>
    <mergeCell ref="B11:E11"/>
    <mergeCell ref="G11:K11"/>
    <mergeCell ref="F1:K1"/>
    <mergeCell ref="F2:K2"/>
    <mergeCell ref="F3:K3"/>
    <mergeCell ref="B4:E4"/>
    <mergeCell ref="F4:K4"/>
    <mergeCell ref="F6:I6"/>
    <mergeCell ref="B16:E16"/>
    <mergeCell ref="B17:E17"/>
    <mergeCell ref="A19:K19"/>
    <mergeCell ref="A20:K20"/>
    <mergeCell ref="A21:K21"/>
    <mergeCell ref="A22:I22"/>
    <mergeCell ref="B12:E12"/>
    <mergeCell ref="G12:K12"/>
    <mergeCell ref="B13:E13"/>
    <mergeCell ref="G13:K13"/>
    <mergeCell ref="B14:E14"/>
    <mergeCell ref="B15:E15"/>
    <mergeCell ref="A30:B30"/>
    <mergeCell ref="A31:B31"/>
    <mergeCell ref="A32:B32"/>
    <mergeCell ref="A33:B33"/>
    <mergeCell ref="A34:B34"/>
    <mergeCell ref="A35:B35"/>
    <mergeCell ref="H23:K23"/>
    <mergeCell ref="A25:K25"/>
    <mergeCell ref="A26:B26"/>
    <mergeCell ref="A27:B27"/>
    <mergeCell ref="A28:B28"/>
    <mergeCell ref="A29:B29"/>
    <mergeCell ref="A23:B24"/>
    <mergeCell ref="C23:C24"/>
    <mergeCell ref="D23:D24"/>
    <mergeCell ref="E23:E24"/>
    <mergeCell ref="F23:F24"/>
    <mergeCell ref="G23:G24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62:B162"/>
    <mergeCell ref="A163:B163"/>
    <mergeCell ref="A164:B164"/>
    <mergeCell ref="A165:B165"/>
    <mergeCell ref="A166:K166"/>
    <mergeCell ref="A167:B167"/>
    <mergeCell ref="A156:B156"/>
    <mergeCell ref="A157:B157"/>
    <mergeCell ref="A158:B158"/>
    <mergeCell ref="A159:B159"/>
    <mergeCell ref="A160:B160"/>
    <mergeCell ref="A161:B161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86:B186"/>
    <mergeCell ref="A187:B187"/>
    <mergeCell ref="A188:B188"/>
    <mergeCell ref="A189:K189"/>
    <mergeCell ref="A190:B190"/>
    <mergeCell ref="A191:B191"/>
    <mergeCell ref="A180:K180"/>
    <mergeCell ref="A181:B181"/>
    <mergeCell ref="A182:B182"/>
    <mergeCell ref="A183:B183"/>
    <mergeCell ref="A184:B184"/>
    <mergeCell ref="A185:B185"/>
    <mergeCell ref="A198:B198"/>
    <mergeCell ref="A199:B199"/>
    <mergeCell ref="A200:B200"/>
    <mergeCell ref="A201:B201"/>
    <mergeCell ref="A202:B202"/>
    <mergeCell ref="A203:K203"/>
    <mergeCell ref="A192:B192"/>
    <mergeCell ref="A193:B193"/>
    <mergeCell ref="A194:B194"/>
    <mergeCell ref="A195:B195"/>
    <mergeCell ref="A196:B196"/>
    <mergeCell ref="A197:B197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K218"/>
    <mergeCell ref="A219:B219"/>
    <mergeCell ref="A220:B220"/>
    <mergeCell ref="A221:B221"/>
    <mergeCell ref="A234:B234"/>
    <mergeCell ref="A235:B235"/>
    <mergeCell ref="A236:B236"/>
    <mergeCell ref="A237:K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K242"/>
    <mergeCell ref="A243:B243"/>
    <mergeCell ref="A244:B244"/>
    <mergeCell ref="A245:B245"/>
    <mergeCell ref="E265:G265"/>
    <mergeCell ref="A258:B258"/>
    <mergeCell ref="A259:B259"/>
    <mergeCell ref="A260:B260"/>
    <mergeCell ref="A261:B261"/>
    <mergeCell ref="A262:B262"/>
    <mergeCell ref="A252:B252"/>
    <mergeCell ref="A253:B253"/>
    <mergeCell ref="A254:B254"/>
    <mergeCell ref="A255:B255"/>
    <mergeCell ref="A256:B256"/>
    <mergeCell ref="A257:B257"/>
  </mergeCells>
  <conditionalFormatting sqref="M26:M254">
    <cfRule type="expression" dxfId="11" priority="1">
      <formula>M26="!Не вірна інформація"</formula>
    </cfRule>
  </conditionalFormatting>
  <pageMargins left="1.1811023622047245" right="0.39370078740157483" top="0.78740157480314965" bottom="0.78740157480314965" header="0.31496062992125984" footer="0.31496062992125984"/>
  <pageSetup paperSize="9" scale="43" fitToHeight="0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FA3C2-C383-4494-B704-8739C011098D}">
  <sheetPr>
    <outlinePr summaryBelow="0"/>
  </sheetPr>
  <dimension ref="A1:P269"/>
  <sheetViews>
    <sheetView tabSelected="1" view="pageBreakPreview" zoomScale="70" zoomScaleNormal="70" zoomScaleSheetLayoutView="70" workbookViewId="0">
      <selection activeCell="I120" sqref="I120:J120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5" customWidth="1"/>
    <col min="6" max="6" width="18.85546875" customWidth="1"/>
    <col min="7" max="7" width="16.140625" customWidth="1"/>
    <col min="8" max="11" width="14.42578125" bestFit="1" customWidth="1"/>
    <col min="12" max="12" width="11.28515625" customWidth="1"/>
    <col min="13" max="13" width="26" customWidth="1"/>
  </cols>
  <sheetData>
    <row r="1" spans="1:16" ht="15.75" x14ac:dyDescent="0.25">
      <c r="A1" s="1"/>
      <c r="B1" s="1"/>
      <c r="C1" s="1"/>
      <c r="D1" s="1"/>
      <c r="E1" s="1"/>
      <c r="F1" s="116" t="s">
        <v>0</v>
      </c>
      <c r="G1" s="116"/>
      <c r="H1" s="116"/>
      <c r="I1" s="116"/>
      <c r="J1" s="116"/>
      <c r="K1" s="116"/>
      <c r="L1" s="1"/>
    </row>
    <row r="2" spans="1:16" ht="15.75" outlineLevel="1" x14ac:dyDescent="0.25">
      <c r="A2" s="1"/>
      <c r="B2" s="1"/>
      <c r="C2" s="1"/>
      <c r="D2" s="1"/>
      <c r="E2" s="1"/>
      <c r="F2" s="117" t="s">
        <v>1</v>
      </c>
      <c r="G2" s="117"/>
      <c r="H2" s="117"/>
      <c r="I2" s="117"/>
      <c r="J2" s="117"/>
      <c r="K2" s="117"/>
      <c r="L2" s="1"/>
    </row>
    <row r="3" spans="1:16" ht="15.75" outlineLevel="1" x14ac:dyDescent="0.25">
      <c r="A3" s="1"/>
      <c r="B3" s="1"/>
      <c r="C3" s="1"/>
      <c r="D3" s="1"/>
      <c r="E3" s="1"/>
      <c r="F3" s="117" t="s">
        <v>2</v>
      </c>
      <c r="G3" s="117"/>
      <c r="H3" s="117"/>
      <c r="I3" s="117"/>
      <c r="J3" s="117"/>
      <c r="K3" s="117"/>
      <c r="L3" s="1"/>
    </row>
    <row r="4" spans="1:16" ht="15.75" outlineLevel="1" x14ac:dyDescent="0.25">
      <c r="A4" s="1"/>
      <c r="B4" s="118"/>
      <c r="C4" s="118"/>
      <c r="D4" s="118"/>
      <c r="E4" s="118"/>
      <c r="F4" s="119" t="s">
        <v>3</v>
      </c>
      <c r="G4" s="119"/>
      <c r="H4" s="119"/>
      <c r="I4" s="119"/>
      <c r="J4" s="119"/>
      <c r="K4" s="119"/>
      <c r="L4" s="1"/>
    </row>
    <row r="5" spans="1:16" ht="18.75" outlineLevel="1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6" ht="18.75" outlineLevel="1" x14ac:dyDescent="0.25">
      <c r="B6" s="2"/>
      <c r="C6" s="2"/>
      <c r="D6" s="2"/>
      <c r="E6" s="2"/>
      <c r="F6" s="120" t="s">
        <v>4</v>
      </c>
      <c r="G6" s="120"/>
      <c r="H6" s="120"/>
      <c r="I6" s="120"/>
      <c r="J6" s="3"/>
      <c r="K6" s="3"/>
    </row>
    <row r="7" spans="1:16" ht="18.75" outlineLevel="1" x14ac:dyDescent="0.25">
      <c r="B7" s="2"/>
      <c r="C7" s="2"/>
      <c r="D7" s="2"/>
      <c r="E7" s="2"/>
      <c r="F7" s="113" t="s">
        <v>5</v>
      </c>
      <c r="G7" s="113"/>
      <c r="H7" s="113"/>
      <c r="I7" s="113"/>
      <c r="J7" s="113"/>
      <c r="K7" s="113"/>
    </row>
    <row r="8" spans="1:16" ht="18.75" outlineLevel="1" x14ac:dyDescent="0.25">
      <c r="B8" s="2"/>
      <c r="C8" s="2"/>
      <c r="D8" s="2"/>
      <c r="E8" s="2"/>
      <c r="F8" s="113"/>
      <c r="G8" s="113"/>
      <c r="H8" s="113"/>
      <c r="I8" s="113"/>
      <c r="J8" s="113"/>
      <c r="K8" s="113"/>
    </row>
    <row r="9" spans="1:16" ht="18.75" outlineLevel="1" x14ac:dyDescent="0.25">
      <c r="B9" s="2"/>
      <c r="C9" s="2"/>
      <c r="D9" s="2"/>
      <c r="E9" s="2"/>
      <c r="F9" s="4"/>
      <c r="G9" s="4"/>
      <c r="H9" s="4"/>
      <c r="I9" s="4"/>
      <c r="J9" s="4"/>
      <c r="K9" s="4"/>
    </row>
    <row r="10" spans="1:16" ht="18.75" x14ac:dyDescent="0.25">
      <c r="A10" s="5" t="s">
        <v>6</v>
      </c>
      <c r="B10" s="114" t="s">
        <v>407</v>
      </c>
      <c r="C10" s="114"/>
      <c r="D10" s="114"/>
      <c r="E10" s="114"/>
      <c r="F10" s="6" t="s">
        <v>7</v>
      </c>
      <c r="G10" s="108">
        <v>45366376</v>
      </c>
      <c r="H10" s="108"/>
      <c r="I10" s="108"/>
      <c r="J10" s="108"/>
      <c r="K10" s="108"/>
    </row>
    <row r="11" spans="1:16" ht="18.75" x14ac:dyDescent="0.25">
      <c r="A11" s="5" t="s">
        <v>8</v>
      </c>
      <c r="B11" s="114" t="s">
        <v>408</v>
      </c>
      <c r="C11" s="114"/>
      <c r="D11" s="114"/>
      <c r="E11" s="114"/>
      <c r="F11" s="6" t="s">
        <v>9</v>
      </c>
      <c r="G11" s="115">
        <v>103824009167</v>
      </c>
      <c r="H11" s="115"/>
      <c r="I11" s="115"/>
      <c r="J11" s="115"/>
      <c r="K11" s="115"/>
    </row>
    <row r="12" spans="1:16" ht="31.5" outlineLevel="1" x14ac:dyDescent="0.25">
      <c r="A12" s="5" t="s">
        <v>10</v>
      </c>
      <c r="B12" s="106" t="s">
        <v>409</v>
      </c>
      <c r="C12" s="106"/>
      <c r="D12" s="106"/>
      <c r="E12" s="106"/>
      <c r="F12" s="6" t="s">
        <v>11</v>
      </c>
      <c r="G12" s="108">
        <v>150</v>
      </c>
      <c r="H12" s="108"/>
      <c r="I12" s="108"/>
      <c r="J12" s="108"/>
      <c r="K12" s="108"/>
    </row>
    <row r="13" spans="1:16" ht="15.75" outlineLevel="1" x14ac:dyDescent="0.25">
      <c r="A13" s="5" t="s">
        <v>12</v>
      </c>
      <c r="B13" s="106" t="s">
        <v>419</v>
      </c>
      <c r="C13" s="106"/>
      <c r="D13" s="106"/>
      <c r="E13" s="106"/>
      <c r="F13" s="6" t="s">
        <v>13</v>
      </c>
      <c r="G13" s="124" t="s">
        <v>416</v>
      </c>
      <c r="H13" s="124"/>
      <c r="I13" s="124"/>
      <c r="J13" s="124"/>
      <c r="K13" s="124"/>
    </row>
    <row r="14" spans="1:16" ht="31.5" outlineLevel="1" x14ac:dyDescent="0.25">
      <c r="A14" s="5" t="s">
        <v>14</v>
      </c>
      <c r="B14" s="106" t="s">
        <v>414</v>
      </c>
      <c r="C14" s="106"/>
      <c r="D14" s="106"/>
      <c r="E14" s="106"/>
      <c r="F14" s="7"/>
      <c r="G14" s="7"/>
      <c r="H14" s="7"/>
      <c r="I14" s="7"/>
      <c r="J14" s="7"/>
    </row>
    <row r="15" spans="1:16" ht="31.5" outlineLevel="1" x14ac:dyDescent="0.25">
      <c r="A15" s="5" t="s">
        <v>15</v>
      </c>
      <c r="B15" s="106">
        <v>300.5</v>
      </c>
      <c r="C15" s="106"/>
      <c r="D15" s="106"/>
      <c r="E15" s="106"/>
      <c r="F15" s="7"/>
      <c r="G15" s="7"/>
      <c r="H15" s="7"/>
      <c r="I15" s="7"/>
      <c r="J15" s="7"/>
      <c r="P15" t="s">
        <v>417</v>
      </c>
    </row>
    <row r="16" spans="1:16" ht="31.5" outlineLevel="1" x14ac:dyDescent="0.25">
      <c r="A16" s="5" t="s">
        <v>16</v>
      </c>
      <c r="B16" s="106" t="s">
        <v>410</v>
      </c>
      <c r="C16" s="106"/>
      <c r="D16" s="106"/>
      <c r="E16" s="106"/>
      <c r="F16" s="7"/>
      <c r="G16" s="7"/>
      <c r="H16" s="7"/>
      <c r="I16" s="7"/>
      <c r="J16" s="7"/>
    </row>
    <row r="17" spans="1:15" ht="15.75" outlineLevel="1" x14ac:dyDescent="0.25">
      <c r="A17" s="5" t="s">
        <v>17</v>
      </c>
      <c r="B17" s="106" t="s">
        <v>411</v>
      </c>
      <c r="C17" s="106"/>
      <c r="D17" s="106"/>
      <c r="E17" s="106"/>
      <c r="F17" s="7"/>
      <c r="G17" s="7"/>
      <c r="H17" s="7"/>
      <c r="I17" s="7"/>
      <c r="J17" s="7"/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5" outlineLevel="1" x14ac:dyDescent="0.25">
      <c r="A19" s="121" t="s">
        <v>18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15" outlineLevel="1" x14ac:dyDescent="0.25">
      <c r="A20" s="121" t="s">
        <v>412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5" ht="15.75" outlineLevel="1" x14ac:dyDescent="0.25">
      <c r="A21" s="122" t="s">
        <v>19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</row>
    <row r="22" spans="1:15" outlineLevel="1" x14ac:dyDescent="0.25">
      <c r="A22" s="123"/>
      <c r="B22" s="123"/>
      <c r="C22" s="123"/>
      <c r="D22" s="123"/>
      <c r="E22" s="123"/>
      <c r="F22" s="123"/>
      <c r="G22" s="123"/>
      <c r="H22" s="123"/>
      <c r="I22" s="123"/>
      <c r="J22" s="7"/>
    </row>
    <row r="23" spans="1:15" x14ac:dyDescent="0.25">
      <c r="A23" s="106"/>
      <c r="B23" s="106"/>
      <c r="C23" s="106" t="s">
        <v>20</v>
      </c>
      <c r="D23" s="106" t="s">
        <v>21</v>
      </c>
      <c r="E23" s="106" t="s">
        <v>22</v>
      </c>
      <c r="F23" s="106" t="s">
        <v>23</v>
      </c>
      <c r="G23" s="106" t="s">
        <v>24</v>
      </c>
      <c r="H23" s="108" t="s">
        <v>25</v>
      </c>
      <c r="I23" s="108"/>
      <c r="J23" s="108"/>
      <c r="K23" s="108"/>
    </row>
    <row r="24" spans="1:15" x14ac:dyDescent="0.25">
      <c r="A24" s="106"/>
      <c r="B24" s="106"/>
      <c r="C24" s="106"/>
      <c r="D24" s="106"/>
      <c r="E24" s="106"/>
      <c r="F24" s="106"/>
      <c r="G24" s="106"/>
      <c r="H24" s="8">
        <v>1</v>
      </c>
      <c r="I24" s="8">
        <v>2</v>
      </c>
      <c r="J24" s="8">
        <v>3</v>
      </c>
      <c r="K24" s="8">
        <v>4</v>
      </c>
    </row>
    <row r="25" spans="1:15" ht="15.75" x14ac:dyDescent="0.25">
      <c r="A25" s="109" t="s">
        <v>26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10"/>
    </row>
    <row r="26" spans="1:15" ht="15.75" x14ac:dyDescent="0.25">
      <c r="A26" s="111" t="s">
        <v>27</v>
      </c>
      <c r="B26" s="111"/>
      <c r="C26" s="9">
        <v>1</v>
      </c>
      <c r="D26" s="10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M26" s="34"/>
      <c r="O26" s="93"/>
    </row>
    <row r="27" spans="1:15" ht="15.75" outlineLevel="1" x14ac:dyDescent="0.25">
      <c r="A27" s="95" t="s">
        <v>28</v>
      </c>
      <c r="B27" s="95"/>
      <c r="C27" s="31">
        <v>2</v>
      </c>
      <c r="D27" s="31">
        <v>0</v>
      </c>
      <c r="E27" s="31"/>
      <c r="F27" s="31" t="str">
        <f t="shared" ref="F27:F29" si="0">IF(OR(E27=0,E27=""),"",E27)</f>
        <v/>
      </c>
      <c r="G27" s="31" t="str">
        <f t="shared" ref="G27:G29" si="1">IF((SUM(H27)+SUM(I27)+SUM(J27)+SUM(K27))=0,"",(SUM(H27)+SUM(I27)+SUM(J27)+SUM(K27)))</f>
        <v/>
      </c>
      <c r="H27" s="31"/>
      <c r="I27" s="31"/>
      <c r="J27" s="31"/>
      <c r="K27" s="31"/>
      <c r="M27" s="34" t="str">
        <f t="shared" ref="M27:M89" si="2">IF(G27="","",IF(G27&lt;&gt;SUM(H27:L27),"!Не вірна інформація","" ))</f>
        <v/>
      </c>
    </row>
    <row r="28" spans="1:15" ht="15.75" outlineLevel="1" x14ac:dyDescent="0.25">
      <c r="A28" s="95" t="s">
        <v>29</v>
      </c>
      <c r="B28" s="95"/>
      <c r="C28" s="31">
        <v>3</v>
      </c>
      <c r="D28" s="31">
        <v>0</v>
      </c>
      <c r="E28" s="31"/>
      <c r="F28" s="31" t="str">
        <f t="shared" si="0"/>
        <v/>
      </c>
      <c r="G28" s="31" t="str">
        <f t="shared" si="1"/>
        <v/>
      </c>
      <c r="H28" s="31"/>
      <c r="I28" s="31"/>
      <c r="J28" s="31"/>
      <c r="K28" s="37"/>
      <c r="M28" s="34" t="str">
        <f t="shared" si="2"/>
        <v/>
      </c>
    </row>
    <row r="29" spans="1:15" ht="15.75" outlineLevel="1" x14ac:dyDescent="0.25">
      <c r="A29" s="95" t="s">
        <v>30</v>
      </c>
      <c r="B29" s="95"/>
      <c r="C29" s="31">
        <v>4</v>
      </c>
      <c r="D29" s="31">
        <v>0</v>
      </c>
      <c r="E29" s="31"/>
      <c r="F29" s="31" t="str">
        <f t="shared" si="0"/>
        <v/>
      </c>
      <c r="G29" s="31" t="str">
        <f t="shared" si="1"/>
        <v/>
      </c>
      <c r="H29" s="31"/>
      <c r="I29" s="31"/>
      <c r="J29" s="31"/>
      <c r="K29" s="37"/>
      <c r="M29" s="34" t="str">
        <f t="shared" si="2"/>
        <v/>
      </c>
    </row>
    <row r="30" spans="1:15" ht="15.75" x14ac:dyDescent="0.25">
      <c r="A30" s="97" t="s">
        <v>31</v>
      </c>
      <c r="B30" s="97"/>
      <c r="C30" s="32">
        <v>5</v>
      </c>
      <c r="D30" s="32">
        <f>D26-D27-D28-D29</f>
        <v>0</v>
      </c>
      <c r="E30" s="32">
        <f>SUM(E26)-SUM(E27)-SUM(E28)-SUM(E29)</f>
        <v>0</v>
      </c>
      <c r="F30" s="32">
        <f>SUM(F26)-SUM(F27)-SUM(F28)-SUM(F29)</f>
        <v>0</v>
      </c>
      <c r="G30" s="32">
        <v>0</v>
      </c>
      <c r="H30" s="32">
        <f>SUM(H26)-SUM(H27)-SUM(H28)-SUM(H29)</f>
        <v>0</v>
      </c>
      <c r="I30" s="32">
        <f t="shared" ref="I30:K30" si="3">SUM(I26)-SUM(I27)-SUM(I28)-SUM(I29)</f>
        <v>0</v>
      </c>
      <c r="J30" s="32">
        <f t="shared" si="3"/>
        <v>0</v>
      </c>
      <c r="K30" s="32">
        <f t="shared" si="3"/>
        <v>0</v>
      </c>
      <c r="M30" s="34"/>
    </row>
    <row r="31" spans="1:15" ht="15.75" x14ac:dyDescent="0.25">
      <c r="A31" s="107"/>
      <c r="B31" s="107"/>
      <c r="C31" s="35" t="s">
        <v>32</v>
      </c>
      <c r="D31" s="31"/>
      <c r="E31" s="31"/>
      <c r="F31" s="31"/>
      <c r="G31" s="31"/>
      <c r="H31" s="31"/>
      <c r="I31" s="31"/>
      <c r="J31" s="31"/>
      <c r="K31" s="37"/>
      <c r="M31" s="34"/>
    </row>
    <row r="32" spans="1:15" ht="15.75" x14ac:dyDescent="0.25">
      <c r="A32" s="107"/>
      <c r="B32" s="107"/>
      <c r="C32" s="35" t="s">
        <v>33</v>
      </c>
      <c r="D32" s="31"/>
      <c r="E32" s="31"/>
      <c r="F32" s="31"/>
      <c r="G32" s="31"/>
      <c r="H32" s="31"/>
      <c r="I32" s="31"/>
      <c r="J32" s="31"/>
      <c r="K32" s="37"/>
      <c r="M32" s="34"/>
    </row>
    <row r="33" spans="1:15" ht="15.75" x14ac:dyDescent="0.25">
      <c r="A33" s="107"/>
      <c r="B33" s="107"/>
      <c r="C33" s="35" t="s">
        <v>34</v>
      </c>
      <c r="D33" s="31"/>
      <c r="E33" s="31"/>
      <c r="F33" s="31"/>
      <c r="G33" s="31"/>
      <c r="H33" s="31"/>
      <c r="I33" s="31"/>
      <c r="J33" s="31"/>
      <c r="K33" s="37"/>
      <c r="M33" s="34"/>
    </row>
    <row r="34" spans="1:15" ht="15.75" x14ac:dyDescent="0.25">
      <c r="A34" s="107"/>
      <c r="B34" s="107"/>
      <c r="C34" s="35" t="s">
        <v>35</v>
      </c>
      <c r="D34" s="31"/>
      <c r="E34" s="31"/>
      <c r="F34" s="31"/>
      <c r="G34" s="31"/>
      <c r="H34" s="31"/>
      <c r="I34" s="31"/>
      <c r="J34" s="31"/>
      <c r="K34" s="37"/>
      <c r="M34" s="34"/>
    </row>
    <row r="35" spans="1:15" ht="15.75" x14ac:dyDescent="0.25">
      <c r="A35" s="107"/>
      <c r="B35" s="107"/>
      <c r="C35" s="35" t="s">
        <v>36</v>
      </c>
      <c r="D35" s="31"/>
      <c r="E35" s="31"/>
      <c r="F35" s="31"/>
      <c r="G35" s="31"/>
      <c r="H35" s="31"/>
      <c r="I35" s="31"/>
      <c r="J35" s="31"/>
      <c r="K35" s="37"/>
      <c r="M35" s="34"/>
    </row>
    <row r="36" spans="1:15" ht="15.75" x14ac:dyDescent="0.25">
      <c r="A36" s="97" t="s">
        <v>37</v>
      </c>
      <c r="B36" s="97"/>
      <c r="C36" s="32">
        <v>6</v>
      </c>
      <c r="D36" s="32">
        <f t="shared" ref="D36:I36" si="4">SUM(D37:D45)</f>
        <v>0</v>
      </c>
      <c r="E36" s="76">
        <f>SUM(E37:E45)</f>
        <v>54865.345999999998</v>
      </c>
      <c r="F36" s="76">
        <f>SUM(F37:F45)</f>
        <v>54865.345999999998</v>
      </c>
      <c r="G36" s="76">
        <f>SUM(G37:G45)</f>
        <v>54865.345999999998</v>
      </c>
      <c r="H36" s="76">
        <f t="shared" si="4"/>
        <v>6543.7</v>
      </c>
      <c r="I36" s="76">
        <f t="shared" si="4"/>
        <v>7883.4</v>
      </c>
      <c r="J36" s="76">
        <f t="shared" ref="J36" si="5">SUM(J37:J45)</f>
        <v>15013.446</v>
      </c>
      <c r="K36" s="76">
        <f>SUM(K37:K45)</f>
        <v>25424.799999999999</v>
      </c>
      <c r="M36" s="34"/>
      <c r="N36" s="34"/>
      <c r="O36" s="34"/>
    </row>
    <row r="37" spans="1:15" ht="15.75" x14ac:dyDescent="0.25">
      <c r="A37" s="95" t="s">
        <v>38</v>
      </c>
      <c r="B37" s="95"/>
      <c r="C37" s="35" t="s">
        <v>39</v>
      </c>
      <c r="D37" s="31">
        <v>0</v>
      </c>
      <c r="E37" s="74">
        <f>G37</f>
        <v>24267</v>
      </c>
      <c r="F37" s="74">
        <f>IF(OR(E37="",E37=0),"",E37)</f>
        <v>24267</v>
      </c>
      <c r="G37" s="74">
        <f>IF((SUM(H37)+SUM(I37)+SUM(J37)+SUM(K37))=0,"",(SUM(H37)+SUM(I37)+SUM(J37)+SUM(K37)))</f>
        <v>24267</v>
      </c>
      <c r="H37" s="74">
        <v>1168</v>
      </c>
      <c r="I37" s="74">
        <v>3293.4</v>
      </c>
      <c r="J37" s="74">
        <v>7405.6</v>
      </c>
      <c r="K37" s="61">
        <v>12400</v>
      </c>
      <c r="M37" s="34"/>
    </row>
    <row r="38" spans="1:15" ht="15.75" x14ac:dyDescent="0.25">
      <c r="A38" s="95" t="s">
        <v>40</v>
      </c>
      <c r="B38" s="95"/>
      <c r="C38" s="35" t="s">
        <v>41</v>
      </c>
      <c r="D38" s="31">
        <v>0</v>
      </c>
      <c r="E38" s="74">
        <f>G38</f>
        <v>772.5</v>
      </c>
      <c r="F38" s="74">
        <f>G38</f>
        <v>772.5</v>
      </c>
      <c r="G38" s="74">
        <f t="shared" ref="G38:G45" si="6">IF((SUM(H38)+SUM(I38)+SUM(J38)+SUM(K38))=0,"",(SUM(H38)+SUM(I38)+SUM(J38)+SUM(K38)))</f>
        <v>772.5</v>
      </c>
      <c r="H38" s="74">
        <v>242.5</v>
      </c>
      <c r="I38" s="74">
        <v>0</v>
      </c>
      <c r="J38" s="74">
        <v>280</v>
      </c>
      <c r="K38" s="61">
        <v>250</v>
      </c>
      <c r="M38" s="34"/>
    </row>
    <row r="39" spans="1:15" ht="15.75" x14ac:dyDescent="0.25">
      <c r="A39" s="95" t="s">
        <v>42</v>
      </c>
      <c r="B39" s="95"/>
      <c r="C39" s="35" t="s">
        <v>43</v>
      </c>
      <c r="D39" s="31">
        <v>0</v>
      </c>
      <c r="E39" s="74">
        <f>G39</f>
        <v>3800</v>
      </c>
      <c r="F39" s="74">
        <f>IF(OR(E39="",E39=0),"",E39)</f>
        <v>3800</v>
      </c>
      <c r="G39" s="74">
        <f t="shared" si="6"/>
        <v>3800</v>
      </c>
      <c r="H39" s="74">
        <v>100</v>
      </c>
      <c r="I39" s="74">
        <v>1100</v>
      </c>
      <c r="J39" s="74">
        <v>800</v>
      </c>
      <c r="K39" s="61">
        <v>1800</v>
      </c>
      <c r="M39" s="34"/>
    </row>
    <row r="40" spans="1:15" ht="15.75" x14ac:dyDescent="0.25">
      <c r="A40" s="95" t="s">
        <v>44</v>
      </c>
      <c r="B40" s="95"/>
      <c r="C40" s="35" t="s">
        <v>45</v>
      </c>
      <c r="D40" s="31">
        <v>0</v>
      </c>
      <c r="E40" s="74">
        <f>G40</f>
        <v>338.9</v>
      </c>
      <c r="F40" s="74">
        <f t="shared" ref="F40:F45" si="7">IF(OR(E40="",E40=0),"",E40)</f>
        <v>338.9</v>
      </c>
      <c r="G40" s="74">
        <f t="shared" si="6"/>
        <v>338.9</v>
      </c>
      <c r="H40" s="74">
        <v>6</v>
      </c>
      <c r="I40" s="74">
        <v>70</v>
      </c>
      <c r="J40" s="74">
        <v>162.35</v>
      </c>
      <c r="K40" s="74">
        <v>100.55</v>
      </c>
      <c r="M40" s="34"/>
    </row>
    <row r="41" spans="1:15" ht="15.75" x14ac:dyDescent="0.25">
      <c r="A41" s="95" t="s">
        <v>46</v>
      </c>
      <c r="B41" s="95"/>
      <c r="C41" s="35" t="s">
        <v>47</v>
      </c>
      <c r="D41" s="31">
        <v>0</v>
      </c>
      <c r="E41" s="74">
        <f>G41</f>
        <v>16489.3</v>
      </c>
      <c r="F41" s="74">
        <f>IF(OR(E41="",E41=0),"",E41)</f>
        <v>16489.3</v>
      </c>
      <c r="G41" s="74">
        <f>IF((SUM(H41)+SUM(I41)+SUM(J41)+SUM(K41))=0,"",(SUM(H41)+SUM(I41)+SUM(J41)+SUM(K41)))</f>
        <v>16489.3</v>
      </c>
      <c r="H41" s="74">
        <v>760</v>
      </c>
      <c r="I41" s="74">
        <v>2500</v>
      </c>
      <c r="J41" s="74">
        <v>4766.8</v>
      </c>
      <c r="K41" s="74">
        <v>8462.5</v>
      </c>
      <c r="M41" s="34"/>
    </row>
    <row r="42" spans="1:15" ht="15.75" x14ac:dyDescent="0.25">
      <c r="A42" s="95" t="s">
        <v>48</v>
      </c>
      <c r="B42" s="95"/>
      <c r="C42" s="35" t="s">
        <v>49</v>
      </c>
      <c r="D42" s="31">
        <v>0</v>
      </c>
      <c r="E42" s="74">
        <f>E41*22%</f>
        <v>3627.6459999999997</v>
      </c>
      <c r="F42" s="74">
        <f t="shared" si="7"/>
        <v>3627.6459999999997</v>
      </c>
      <c r="G42" s="74">
        <f t="shared" si="6"/>
        <v>3627.6460000000002</v>
      </c>
      <c r="H42" s="74">
        <f>IFERROR(H41*22%,"")</f>
        <v>167.2</v>
      </c>
      <c r="I42" s="74">
        <f t="shared" ref="I42" si="8">I41*22%</f>
        <v>550</v>
      </c>
      <c r="J42" s="74">
        <f>J41*22%</f>
        <v>1048.6960000000001</v>
      </c>
      <c r="K42" s="74">
        <f>K41*22%</f>
        <v>1861.75</v>
      </c>
      <c r="M42" s="34"/>
    </row>
    <row r="43" spans="1:15" ht="44.25" customHeight="1" x14ac:dyDescent="0.25">
      <c r="A43" s="95" t="s">
        <v>50</v>
      </c>
      <c r="B43" s="95"/>
      <c r="C43" s="35" t="s">
        <v>51</v>
      </c>
      <c r="D43" s="31">
        <v>0</v>
      </c>
      <c r="E43" s="74">
        <f>F43</f>
        <v>100</v>
      </c>
      <c r="F43" s="74">
        <f>G43</f>
        <v>100</v>
      </c>
      <c r="G43" s="74">
        <f t="shared" si="6"/>
        <v>100</v>
      </c>
      <c r="H43" s="74">
        <v>0</v>
      </c>
      <c r="I43" s="74">
        <v>0</v>
      </c>
      <c r="J43" s="74">
        <v>50</v>
      </c>
      <c r="K43" s="74">
        <v>50</v>
      </c>
      <c r="M43" s="34"/>
    </row>
    <row r="44" spans="1:15" ht="15.75" x14ac:dyDescent="0.25">
      <c r="A44" s="95" t="s">
        <v>52</v>
      </c>
      <c r="B44" s="95"/>
      <c r="C44" s="35" t="s">
        <v>53</v>
      </c>
      <c r="D44" s="31">
        <v>0</v>
      </c>
      <c r="E44" s="74">
        <f>G44</f>
        <v>4400</v>
      </c>
      <c r="F44" s="74">
        <f>G44</f>
        <v>4400</v>
      </c>
      <c r="G44" s="74">
        <f>H44+I44+J44+K44</f>
        <v>4400</v>
      </c>
      <c r="H44" s="74">
        <v>3800</v>
      </c>
      <c r="I44" s="74">
        <v>200</v>
      </c>
      <c r="J44" s="74">
        <v>200</v>
      </c>
      <c r="K44" s="61">
        <v>200</v>
      </c>
      <c r="M44" s="34"/>
    </row>
    <row r="45" spans="1:15" ht="15.75" x14ac:dyDescent="0.25">
      <c r="A45" s="95" t="s">
        <v>415</v>
      </c>
      <c r="B45" s="95"/>
      <c r="C45" s="35" t="s">
        <v>55</v>
      </c>
      <c r="D45" s="31">
        <v>0</v>
      </c>
      <c r="E45" s="74">
        <f>G45</f>
        <v>1070</v>
      </c>
      <c r="F45" s="74">
        <f t="shared" si="7"/>
        <v>1070</v>
      </c>
      <c r="G45" s="74">
        <f t="shared" si="6"/>
        <v>1070</v>
      </c>
      <c r="H45" s="74">
        <v>300</v>
      </c>
      <c r="I45" s="74">
        <v>170</v>
      </c>
      <c r="J45" s="74">
        <v>300</v>
      </c>
      <c r="K45" s="61">
        <v>300</v>
      </c>
      <c r="M45" s="34"/>
    </row>
    <row r="46" spans="1:15" ht="15.75" x14ac:dyDescent="0.25">
      <c r="A46" s="97" t="s">
        <v>56</v>
      </c>
      <c r="B46" s="97"/>
      <c r="C46" s="32">
        <v>7</v>
      </c>
      <c r="D46" s="32">
        <f>D30-D36</f>
        <v>0</v>
      </c>
      <c r="E46" s="76">
        <f>E30-E36</f>
        <v>-54865.345999999998</v>
      </c>
      <c r="F46" s="76">
        <f t="shared" ref="F46:K46" si="9">F30-F36</f>
        <v>-54865.345999999998</v>
      </c>
      <c r="G46" s="76">
        <f t="shared" si="9"/>
        <v>-54865.345999999998</v>
      </c>
      <c r="H46" s="76">
        <f t="shared" si="9"/>
        <v>-6543.7</v>
      </c>
      <c r="I46" s="76">
        <f>I30-I36</f>
        <v>-7883.4</v>
      </c>
      <c r="J46" s="76">
        <f t="shared" si="9"/>
        <v>-15013.446</v>
      </c>
      <c r="K46" s="76">
        <f t="shared" si="9"/>
        <v>-25424.799999999999</v>
      </c>
      <c r="M46" s="34"/>
    </row>
    <row r="47" spans="1:15" ht="15.75" x14ac:dyDescent="0.25">
      <c r="A47" s="97" t="s">
        <v>57</v>
      </c>
      <c r="B47" s="97"/>
      <c r="C47" s="32">
        <v>8</v>
      </c>
      <c r="D47" s="32">
        <f>SUM(D49:D77)</f>
        <v>0</v>
      </c>
      <c r="E47" s="76">
        <f>SUM(E49:E77)</f>
        <v>7776.4420000000009</v>
      </c>
      <c r="F47" s="76">
        <f t="shared" ref="F47:K47" si="10">SUM(F49:F77)</f>
        <v>7776.4420000000009</v>
      </c>
      <c r="G47" s="76">
        <f t="shared" si="10"/>
        <v>7776.4420000000009</v>
      </c>
      <c r="H47" s="76">
        <f t="shared" si="10"/>
        <v>1176.7919999999999</v>
      </c>
      <c r="I47" s="76">
        <f t="shared" si="10"/>
        <v>1430.3340000000001</v>
      </c>
      <c r="J47" s="76">
        <f t="shared" si="10"/>
        <v>2003.7180000000001</v>
      </c>
      <c r="K47" s="76">
        <f t="shared" si="10"/>
        <v>2765.598</v>
      </c>
      <c r="M47" s="34"/>
    </row>
    <row r="48" spans="1:15" ht="15.75" x14ac:dyDescent="0.25">
      <c r="A48" s="95" t="s">
        <v>58</v>
      </c>
      <c r="B48" s="95"/>
      <c r="C48" s="31"/>
      <c r="D48" s="31"/>
      <c r="E48" s="31"/>
      <c r="F48" s="31"/>
      <c r="G48" s="31"/>
      <c r="H48" s="31"/>
      <c r="I48" s="31"/>
      <c r="J48" s="31"/>
      <c r="K48" s="37"/>
      <c r="M48" s="34"/>
    </row>
    <row r="49" spans="1:13" ht="15.75" x14ac:dyDescent="0.25">
      <c r="A49" s="95" t="s">
        <v>59</v>
      </c>
      <c r="B49" s="95"/>
      <c r="C49" s="35" t="s">
        <v>60</v>
      </c>
      <c r="D49" s="31"/>
      <c r="E49" s="31">
        <v>200</v>
      </c>
      <c r="F49" s="31">
        <f t="shared" ref="F49:F105" si="11">IF(OR(E49="",E49=0),"",E49)</f>
        <v>200</v>
      </c>
      <c r="G49" s="31">
        <f t="shared" ref="G49:G77" si="12">IF((SUM(H49)+SUM(I49)+SUM(J49)+SUM(K49))=0,"",(SUM(H49)+SUM(I49)+SUM(J49)+SUM(K49)))</f>
        <v>200</v>
      </c>
      <c r="H49" s="31">
        <v>50</v>
      </c>
      <c r="I49" s="31">
        <v>50</v>
      </c>
      <c r="J49" s="31">
        <v>50</v>
      </c>
      <c r="K49" s="37">
        <v>50</v>
      </c>
      <c r="M49" s="34"/>
    </row>
    <row r="50" spans="1:13" ht="15.75" x14ac:dyDescent="0.25">
      <c r="A50" s="95" t="s">
        <v>61</v>
      </c>
      <c r="B50" s="95"/>
      <c r="C50" s="35" t="s">
        <v>62</v>
      </c>
      <c r="D50" s="31"/>
      <c r="E50" s="31"/>
      <c r="F50" s="31" t="str">
        <f t="shared" si="11"/>
        <v/>
      </c>
      <c r="G50" s="31" t="str">
        <f t="shared" si="12"/>
        <v/>
      </c>
      <c r="H50" s="31"/>
      <c r="I50" s="31"/>
      <c r="J50" s="31"/>
      <c r="K50" s="37"/>
      <c r="M50" s="34"/>
    </row>
    <row r="51" spans="1:13" ht="28.5" customHeight="1" x14ac:dyDescent="0.25">
      <c r="A51" s="95" t="s">
        <v>63</v>
      </c>
      <c r="B51" s="95"/>
      <c r="C51" s="35" t="s">
        <v>64</v>
      </c>
      <c r="D51" s="31"/>
      <c r="E51" s="31"/>
      <c r="F51" s="31" t="str">
        <f t="shared" si="11"/>
        <v/>
      </c>
      <c r="G51" s="31" t="str">
        <f t="shared" si="12"/>
        <v/>
      </c>
      <c r="H51" s="31"/>
      <c r="I51" s="31"/>
      <c r="J51" s="31"/>
      <c r="K51" s="37"/>
      <c r="M51" s="34"/>
    </row>
    <row r="52" spans="1:13" ht="15.75" x14ac:dyDescent="0.25">
      <c r="A52" s="95" t="s">
        <v>65</v>
      </c>
      <c r="B52" s="95"/>
      <c r="C52" s="35" t="s">
        <v>66</v>
      </c>
      <c r="D52" s="31"/>
      <c r="E52" s="31"/>
      <c r="F52" s="31" t="str">
        <f t="shared" si="11"/>
        <v/>
      </c>
      <c r="G52" s="31" t="str">
        <f t="shared" si="12"/>
        <v/>
      </c>
      <c r="H52" s="31"/>
      <c r="I52" s="31"/>
      <c r="J52" s="31"/>
      <c r="K52" s="37"/>
      <c r="M52" s="34"/>
    </row>
    <row r="53" spans="1:13" ht="15.75" x14ac:dyDescent="0.25">
      <c r="A53" s="95" t="s">
        <v>67</v>
      </c>
      <c r="B53" s="95"/>
      <c r="C53" s="35" t="s">
        <v>68</v>
      </c>
      <c r="D53" s="31"/>
      <c r="E53" s="31"/>
      <c r="F53" s="31" t="str">
        <f t="shared" si="11"/>
        <v/>
      </c>
      <c r="G53" s="31" t="str">
        <f t="shared" si="12"/>
        <v/>
      </c>
      <c r="H53" s="31"/>
      <c r="I53" s="31"/>
      <c r="J53" s="31"/>
      <c r="K53" s="37"/>
      <c r="M53" s="34"/>
    </row>
    <row r="54" spans="1:13" ht="15.75" x14ac:dyDescent="0.25">
      <c r="A54" s="95" t="s">
        <v>69</v>
      </c>
      <c r="B54" s="95"/>
      <c r="C54" s="35" t="s">
        <v>70</v>
      </c>
      <c r="D54" s="31"/>
      <c r="E54" s="31"/>
      <c r="F54" s="31" t="str">
        <f t="shared" si="11"/>
        <v/>
      </c>
      <c r="G54" s="31" t="str">
        <f t="shared" si="12"/>
        <v/>
      </c>
      <c r="H54" s="31"/>
      <c r="I54" s="38"/>
      <c r="J54" s="38"/>
      <c r="K54" s="37"/>
      <c r="M54" s="34"/>
    </row>
    <row r="55" spans="1:13" ht="15.75" x14ac:dyDescent="0.25">
      <c r="A55" s="95" t="s">
        <v>71</v>
      </c>
      <c r="B55" s="95"/>
      <c r="C55" s="35" t="s">
        <v>72</v>
      </c>
      <c r="D55" s="31"/>
      <c r="E55" s="31"/>
      <c r="F55" s="31" t="str">
        <f t="shared" si="11"/>
        <v/>
      </c>
      <c r="G55" s="31" t="str">
        <f t="shared" si="12"/>
        <v/>
      </c>
      <c r="H55" s="31"/>
      <c r="I55" s="38"/>
      <c r="J55" s="38"/>
      <c r="K55" s="37"/>
      <c r="M55" s="34"/>
    </row>
    <row r="56" spans="1:13" ht="15.75" x14ac:dyDescent="0.25">
      <c r="A56" s="95" t="s">
        <v>46</v>
      </c>
      <c r="B56" s="95"/>
      <c r="C56" s="35" t="s">
        <v>73</v>
      </c>
      <c r="D56" s="31"/>
      <c r="E56" s="74">
        <f>G56</f>
        <v>5006.1000000000004</v>
      </c>
      <c r="F56" s="74">
        <f>G56</f>
        <v>5006.1000000000004</v>
      </c>
      <c r="G56" s="74">
        <f>H56+I56+J56+K56</f>
        <v>5006.1000000000004</v>
      </c>
      <c r="H56" s="74">
        <v>673.6</v>
      </c>
      <c r="I56" s="77">
        <v>984.7</v>
      </c>
      <c r="J56" s="77">
        <v>1371.9</v>
      </c>
      <c r="K56" s="61">
        <v>1975.9</v>
      </c>
      <c r="M56" s="34"/>
    </row>
    <row r="57" spans="1:13" ht="15.75" x14ac:dyDescent="0.25">
      <c r="A57" s="95" t="s">
        <v>48</v>
      </c>
      <c r="B57" s="95"/>
      <c r="C57" s="35" t="s">
        <v>74</v>
      </c>
      <c r="D57" s="31"/>
      <c r="E57" s="74">
        <f>E56*22%</f>
        <v>1101.3420000000001</v>
      </c>
      <c r="F57" s="74">
        <f>G57</f>
        <v>1101.3420000000001</v>
      </c>
      <c r="G57" s="74">
        <f t="shared" si="12"/>
        <v>1101.3420000000001</v>
      </c>
      <c r="H57" s="74">
        <f>H56*22%</f>
        <v>148.19200000000001</v>
      </c>
      <c r="I57" s="77">
        <f>I56*0.22</f>
        <v>216.63400000000001</v>
      </c>
      <c r="J57" s="77">
        <f>J56*22%</f>
        <v>301.81800000000004</v>
      </c>
      <c r="K57" s="77">
        <f>K56*22%</f>
        <v>434.69800000000004</v>
      </c>
      <c r="M57" s="34"/>
    </row>
    <row r="58" spans="1:13" ht="15.75" x14ac:dyDescent="0.25">
      <c r="A58" s="95" t="s">
        <v>75</v>
      </c>
      <c r="B58" s="95"/>
      <c r="C58" s="35" t="s">
        <v>76</v>
      </c>
      <c r="D58" s="31"/>
      <c r="E58" s="74">
        <v>1000</v>
      </c>
      <c r="F58" s="74">
        <f t="shared" si="11"/>
        <v>1000</v>
      </c>
      <c r="G58" s="74">
        <f>F58</f>
        <v>1000</v>
      </c>
      <c r="H58" s="74">
        <v>300</v>
      </c>
      <c r="I58" s="77">
        <v>100</v>
      </c>
      <c r="J58" s="77">
        <v>100</v>
      </c>
      <c r="K58" s="61">
        <v>100</v>
      </c>
      <c r="M58" s="34"/>
    </row>
    <row r="59" spans="1:13" ht="15.75" x14ac:dyDescent="0.25">
      <c r="A59" s="95" t="s">
        <v>77</v>
      </c>
      <c r="B59" s="95"/>
      <c r="C59" s="35" t="s">
        <v>78</v>
      </c>
      <c r="D59" s="31"/>
      <c r="E59" s="31"/>
      <c r="F59" s="31" t="str">
        <f t="shared" si="11"/>
        <v/>
      </c>
      <c r="G59" s="31" t="str">
        <f t="shared" si="12"/>
        <v/>
      </c>
      <c r="H59" s="31"/>
      <c r="I59" s="35"/>
      <c r="J59" s="35"/>
      <c r="K59" s="37"/>
      <c r="M59" s="34" t="str">
        <f t="shared" si="2"/>
        <v/>
      </c>
    </row>
    <row r="60" spans="1:13" ht="15.75" x14ac:dyDescent="0.25">
      <c r="A60" s="95" t="s">
        <v>79</v>
      </c>
      <c r="B60" s="95"/>
      <c r="C60" s="35" t="s">
        <v>80</v>
      </c>
      <c r="D60" s="31"/>
      <c r="E60" s="31"/>
      <c r="F60" s="31" t="str">
        <f t="shared" si="11"/>
        <v/>
      </c>
      <c r="G60" s="31" t="str">
        <f t="shared" si="12"/>
        <v/>
      </c>
      <c r="H60" s="31"/>
      <c r="I60" s="35"/>
      <c r="J60" s="35"/>
      <c r="K60" s="37"/>
      <c r="M60" s="34" t="str">
        <f t="shared" si="2"/>
        <v/>
      </c>
    </row>
    <row r="61" spans="1:13" ht="15.75" x14ac:dyDescent="0.25">
      <c r="A61" s="95" t="s">
        <v>81</v>
      </c>
      <c r="B61" s="95"/>
      <c r="C61" s="35" t="s">
        <v>82</v>
      </c>
      <c r="D61" s="31"/>
      <c r="E61" s="31"/>
      <c r="F61" s="31" t="str">
        <f t="shared" si="11"/>
        <v/>
      </c>
      <c r="G61" s="31" t="str">
        <f t="shared" si="12"/>
        <v/>
      </c>
      <c r="H61" s="31"/>
      <c r="I61" s="35"/>
      <c r="J61" s="35"/>
      <c r="K61" s="37"/>
      <c r="M61" s="34" t="str">
        <f t="shared" si="2"/>
        <v/>
      </c>
    </row>
    <row r="62" spans="1:13" ht="15.75" x14ac:dyDescent="0.25">
      <c r="A62" s="95" t="s">
        <v>83</v>
      </c>
      <c r="B62" s="95"/>
      <c r="C62" s="35" t="s">
        <v>84</v>
      </c>
      <c r="D62" s="31"/>
      <c r="E62" s="31"/>
      <c r="F62" s="31" t="str">
        <f t="shared" si="11"/>
        <v/>
      </c>
      <c r="G62" s="31" t="str">
        <f t="shared" si="12"/>
        <v/>
      </c>
      <c r="H62" s="31"/>
      <c r="I62" s="35"/>
      <c r="J62" s="35"/>
      <c r="K62" s="37"/>
      <c r="M62" s="34" t="str">
        <f t="shared" si="2"/>
        <v/>
      </c>
    </row>
    <row r="63" spans="1:13" ht="15.75" x14ac:dyDescent="0.25">
      <c r="A63" s="95" t="s">
        <v>85</v>
      </c>
      <c r="B63" s="95"/>
      <c r="C63" s="35" t="s">
        <v>86</v>
      </c>
      <c r="D63" s="31"/>
      <c r="E63" s="31"/>
      <c r="F63" s="31" t="str">
        <f t="shared" si="11"/>
        <v/>
      </c>
      <c r="G63" s="31" t="str">
        <f t="shared" si="12"/>
        <v/>
      </c>
      <c r="H63" s="31"/>
      <c r="I63" s="35"/>
      <c r="J63" s="35"/>
      <c r="K63" s="37"/>
      <c r="M63" s="34" t="str">
        <f t="shared" si="2"/>
        <v/>
      </c>
    </row>
    <row r="64" spans="1:13" ht="15.75" x14ac:dyDescent="0.25">
      <c r="A64" s="95" t="s">
        <v>87</v>
      </c>
      <c r="B64" s="95"/>
      <c r="C64" s="35" t="s">
        <v>88</v>
      </c>
      <c r="D64" s="31"/>
      <c r="E64" s="74">
        <v>100</v>
      </c>
      <c r="F64" s="74">
        <f t="shared" si="11"/>
        <v>100</v>
      </c>
      <c r="G64" s="74">
        <f t="shared" si="12"/>
        <v>100</v>
      </c>
      <c r="H64" s="74">
        <v>0</v>
      </c>
      <c r="I64" s="77">
        <v>0</v>
      </c>
      <c r="J64" s="77">
        <v>0</v>
      </c>
      <c r="K64" s="61">
        <v>100</v>
      </c>
      <c r="M64" s="34" t="str">
        <f t="shared" si="2"/>
        <v/>
      </c>
    </row>
    <row r="65" spans="1:13" ht="15.75" x14ac:dyDescent="0.25">
      <c r="A65" s="95" t="s">
        <v>89</v>
      </c>
      <c r="B65" s="95"/>
      <c r="C65" s="35" t="s">
        <v>90</v>
      </c>
      <c r="D65" s="31"/>
      <c r="E65" s="74">
        <f>G65</f>
        <v>20</v>
      </c>
      <c r="F65" s="74">
        <f>G65</f>
        <v>20</v>
      </c>
      <c r="G65" s="74">
        <f>IF((SUM(H65)+SUM(I65)+SUM(J65)+SUM(K65))=0,"",(SUM(H65)+SUM(I65)+SUM(J65)+SUM(K65)))</f>
        <v>20</v>
      </c>
      <c r="H65" s="74">
        <v>0</v>
      </c>
      <c r="I65" s="77">
        <v>0</v>
      </c>
      <c r="J65" s="77">
        <v>20</v>
      </c>
      <c r="K65" s="61">
        <v>0</v>
      </c>
      <c r="M65" s="34" t="str">
        <f t="shared" si="2"/>
        <v/>
      </c>
    </row>
    <row r="66" spans="1:13" ht="15.75" x14ac:dyDescent="0.25">
      <c r="A66" s="95" t="s">
        <v>91</v>
      </c>
      <c r="B66" s="95"/>
      <c r="C66" s="35" t="s">
        <v>92</v>
      </c>
      <c r="D66" s="31"/>
      <c r="E66" s="74"/>
      <c r="F66" s="74" t="str">
        <f t="shared" si="11"/>
        <v/>
      </c>
      <c r="G66" s="74" t="str">
        <f t="shared" si="12"/>
        <v/>
      </c>
      <c r="H66" s="74"/>
      <c r="I66" s="77"/>
      <c r="J66" s="77"/>
      <c r="K66" s="61"/>
      <c r="M66" s="34" t="str">
        <f t="shared" si="2"/>
        <v/>
      </c>
    </row>
    <row r="67" spans="1:13" ht="43.5" customHeight="1" x14ac:dyDescent="0.25">
      <c r="A67" s="95" t="s">
        <v>421</v>
      </c>
      <c r="B67" s="95"/>
      <c r="C67" s="35" t="s">
        <v>94</v>
      </c>
      <c r="D67" s="31"/>
      <c r="E67" s="74">
        <f>G67</f>
        <v>176</v>
      </c>
      <c r="F67" s="74">
        <f>G67</f>
        <v>176</v>
      </c>
      <c r="G67" s="74">
        <f t="shared" si="12"/>
        <v>176</v>
      </c>
      <c r="H67" s="74">
        <v>0</v>
      </c>
      <c r="I67" s="77">
        <v>46</v>
      </c>
      <c r="J67" s="77">
        <v>80</v>
      </c>
      <c r="K67" s="78">
        <v>50</v>
      </c>
      <c r="M67" s="34" t="str">
        <f t="shared" si="2"/>
        <v/>
      </c>
    </row>
    <row r="68" spans="1:13" ht="15.75" x14ac:dyDescent="0.25">
      <c r="A68" s="95" t="s">
        <v>40</v>
      </c>
      <c r="B68" s="95"/>
      <c r="C68" s="35" t="s">
        <v>95</v>
      </c>
      <c r="D68" s="31"/>
      <c r="E68" s="74"/>
      <c r="F68" s="74" t="str">
        <f t="shared" si="11"/>
        <v/>
      </c>
      <c r="G68" s="74" t="str">
        <f t="shared" si="12"/>
        <v/>
      </c>
      <c r="H68" s="74"/>
      <c r="I68" s="75"/>
      <c r="J68" s="75"/>
      <c r="K68" s="61"/>
      <c r="M68" s="34" t="str">
        <f t="shared" si="2"/>
        <v/>
      </c>
    </row>
    <row r="69" spans="1:13" ht="15.75" x14ac:dyDescent="0.25">
      <c r="A69" s="95" t="s">
        <v>42</v>
      </c>
      <c r="B69" s="95"/>
      <c r="C69" s="35" t="s">
        <v>96</v>
      </c>
      <c r="D69" s="31"/>
      <c r="E69" s="74"/>
      <c r="F69" s="74" t="str">
        <f t="shared" si="11"/>
        <v/>
      </c>
      <c r="G69" s="74" t="str">
        <f t="shared" si="12"/>
        <v/>
      </c>
      <c r="H69" s="74"/>
      <c r="I69" s="75"/>
      <c r="J69" s="75"/>
      <c r="K69" s="61"/>
      <c r="M69" s="34" t="str">
        <f t="shared" si="2"/>
        <v/>
      </c>
    </row>
    <row r="70" spans="1:13" ht="15.75" x14ac:dyDescent="0.25">
      <c r="A70" s="95" t="s">
        <v>44</v>
      </c>
      <c r="B70" s="95"/>
      <c r="C70" s="35" t="s">
        <v>97</v>
      </c>
      <c r="D70" s="31"/>
      <c r="E70" s="74"/>
      <c r="F70" s="74" t="str">
        <f t="shared" si="11"/>
        <v/>
      </c>
      <c r="G70" s="74" t="str">
        <f t="shared" si="12"/>
        <v/>
      </c>
      <c r="H70" s="74"/>
      <c r="I70" s="75"/>
      <c r="J70" s="75"/>
      <c r="K70" s="61"/>
      <c r="M70" s="34" t="str">
        <f t="shared" si="2"/>
        <v/>
      </c>
    </row>
    <row r="71" spans="1:13" ht="15.75" x14ac:dyDescent="0.25">
      <c r="A71" s="95" t="s">
        <v>98</v>
      </c>
      <c r="B71" s="95"/>
      <c r="C71" s="35" t="s">
        <v>99</v>
      </c>
      <c r="D71" s="31"/>
      <c r="E71" s="74"/>
      <c r="F71" s="74" t="str">
        <f t="shared" si="11"/>
        <v/>
      </c>
      <c r="G71" s="74" t="str">
        <f t="shared" si="12"/>
        <v/>
      </c>
      <c r="H71" s="74"/>
      <c r="I71" s="75"/>
      <c r="J71" s="75"/>
      <c r="K71" s="61"/>
      <c r="M71" s="34" t="str">
        <f t="shared" si="2"/>
        <v/>
      </c>
    </row>
    <row r="72" spans="1:13" ht="15.75" x14ac:dyDescent="0.25">
      <c r="A72" s="95" t="s">
        <v>100</v>
      </c>
      <c r="B72" s="95"/>
      <c r="C72" s="35" t="s">
        <v>101</v>
      </c>
      <c r="D72" s="31"/>
      <c r="E72" s="74"/>
      <c r="F72" s="74" t="str">
        <f t="shared" si="11"/>
        <v/>
      </c>
      <c r="G72" s="74" t="str">
        <f t="shared" si="12"/>
        <v/>
      </c>
      <c r="H72" s="74"/>
      <c r="I72" s="75"/>
      <c r="J72" s="75"/>
      <c r="K72" s="61"/>
      <c r="M72" s="34" t="str">
        <f t="shared" si="2"/>
        <v/>
      </c>
    </row>
    <row r="73" spans="1:13" ht="15.75" x14ac:dyDescent="0.25">
      <c r="A73" s="95" t="s">
        <v>102</v>
      </c>
      <c r="B73" s="95"/>
      <c r="C73" s="35" t="s">
        <v>103</v>
      </c>
      <c r="D73" s="31"/>
      <c r="E73" s="74">
        <f>F73</f>
        <v>73</v>
      </c>
      <c r="F73" s="74">
        <f>G73</f>
        <v>73</v>
      </c>
      <c r="G73" s="74">
        <f t="shared" si="12"/>
        <v>73</v>
      </c>
      <c r="H73" s="74">
        <v>5</v>
      </c>
      <c r="I73" s="74">
        <v>18</v>
      </c>
      <c r="J73" s="74">
        <v>25</v>
      </c>
      <c r="K73" s="74">
        <v>25</v>
      </c>
      <c r="M73" s="34" t="str">
        <f t="shared" si="2"/>
        <v/>
      </c>
    </row>
    <row r="74" spans="1:13" ht="15.75" x14ac:dyDescent="0.25">
      <c r="A74" s="95" t="s">
        <v>104</v>
      </c>
      <c r="B74" s="95"/>
      <c r="C74" s="35" t="s">
        <v>105</v>
      </c>
      <c r="D74" s="31"/>
      <c r="E74" s="74">
        <f>G74</f>
        <v>10</v>
      </c>
      <c r="F74" s="74">
        <f>G74</f>
        <v>10</v>
      </c>
      <c r="G74" s="74">
        <f t="shared" si="12"/>
        <v>10</v>
      </c>
      <c r="H74" s="74">
        <v>0</v>
      </c>
      <c r="I74" s="74">
        <v>0</v>
      </c>
      <c r="J74" s="74">
        <v>5</v>
      </c>
      <c r="K74" s="61">
        <v>5</v>
      </c>
      <c r="M74" s="34" t="str">
        <f t="shared" si="2"/>
        <v/>
      </c>
    </row>
    <row r="75" spans="1:13" ht="15.75" x14ac:dyDescent="0.25">
      <c r="A75" s="95" t="s">
        <v>106</v>
      </c>
      <c r="B75" s="95"/>
      <c r="C75" s="35" t="s">
        <v>107</v>
      </c>
      <c r="D75" s="31"/>
      <c r="E75" s="74">
        <f>G75</f>
        <v>22.2</v>
      </c>
      <c r="F75" s="74">
        <f>G75</f>
        <v>22.2</v>
      </c>
      <c r="G75" s="74">
        <f t="shared" si="12"/>
        <v>22.2</v>
      </c>
      <c r="H75" s="74">
        <v>0</v>
      </c>
      <c r="I75" s="74">
        <v>7.2</v>
      </c>
      <c r="J75" s="74">
        <v>10</v>
      </c>
      <c r="K75" s="61">
        <v>5</v>
      </c>
      <c r="M75" s="34" t="str">
        <f t="shared" si="2"/>
        <v/>
      </c>
    </row>
    <row r="76" spans="1:13" ht="15.75" x14ac:dyDescent="0.25">
      <c r="A76" s="95" t="s">
        <v>108</v>
      </c>
      <c r="B76" s="95"/>
      <c r="C76" s="35" t="s">
        <v>109</v>
      </c>
      <c r="D76" s="31"/>
      <c r="E76" s="74">
        <f>F76</f>
        <v>67.8</v>
      </c>
      <c r="F76" s="74">
        <f>G76</f>
        <v>67.8</v>
      </c>
      <c r="G76" s="74">
        <f>IF((SUM(H76)+SUM(I76)+SUM(J76)+SUM(K76))=0,"",(SUM(H76)+SUM(I76)+SUM(J76)+SUM(K76)))</f>
        <v>67.8</v>
      </c>
      <c r="H76" s="74">
        <v>0</v>
      </c>
      <c r="I76" s="74">
        <v>7.8</v>
      </c>
      <c r="J76" s="74">
        <v>40</v>
      </c>
      <c r="K76" s="61">
        <v>20</v>
      </c>
      <c r="M76" s="34" t="str">
        <f>IF(G76="","",IF(G76&lt;&gt;SUM(H76:L76),"!Не вірна інформація","" ))</f>
        <v/>
      </c>
    </row>
    <row r="77" spans="1:13" ht="15.75" x14ac:dyDescent="0.25">
      <c r="A77" s="95" t="s">
        <v>110</v>
      </c>
      <c r="B77" s="95"/>
      <c r="C77" s="35" t="s">
        <v>111</v>
      </c>
      <c r="D77" s="31"/>
      <c r="E77" s="74"/>
      <c r="F77" s="74" t="str">
        <f t="shared" si="11"/>
        <v/>
      </c>
      <c r="G77" s="74" t="str">
        <f t="shared" si="12"/>
        <v/>
      </c>
      <c r="H77" s="74"/>
      <c r="I77" s="74"/>
      <c r="J77" s="74"/>
      <c r="K77" s="61"/>
      <c r="M77" s="34" t="str">
        <f t="shared" si="2"/>
        <v/>
      </c>
    </row>
    <row r="78" spans="1:13" ht="15.75" x14ac:dyDescent="0.25">
      <c r="A78" s="97" t="s">
        <v>112</v>
      </c>
      <c r="B78" s="97"/>
      <c r="C78" s="32">
        <v>9</v>
      </c>
      <c r="D78" s="79">
        <f>SUM(D79:D85)</f>
        <v>0</v>
      </c>
      <c r="E78" s="79">
        <f t="shared" ref="E78:K78" si="13">SUM(E79:E85)</f>
        <v>0</v>
      </c>
      <c r="F78" s="79">
        <f t="shared" si="13"/>
        <v>0</v>
      </c>
      <c r="G78" s="79">
        <f>SUM(G79:G85)</f>
        <v>0</v>
      </c>
      <c r="H78" s="79">
        <f t="shared" si="13"/>
        <v>0</v>
      </c>
      <c r="I78" s="79">
        <f t="shared" si="13"/>
        <v>0</v>
      </c>
      <c r="J78" s="79">
        <f t="shared" si="13"/>
        <v>0</v>
      </c>
      <c r="K78" s="79">
        <f t="shared" si="13"/>
        <v>0</v>
      </c>
      <c r="M78" s="34" t="str">
        <f t="shared" si="2"/>
        <v/>
      </c>
    </row>
    <row r="79" spans="1:13" ht="15.75" x14ac:dyDescent="0.25">
      <c r="A79" s="95" t="s">
        <v>113</v>
      </c>
      <c r="B79" s="95"/>
      <c r="C79" s="35" t="s">
        <v>114</v>
      </c>
      <c r="D79" s="80"/>
      <c r="E79" s="80"/>
      <c r="F79" s="80" t="str">
        <f t="shared" si="11"/>
        <v/>
      </c>
      <c r="G79" s="80" t="str">
        <f>IF((SUM(H79)+SUM(I79)+SUM(J79)+SUM(K79))=0,"",(SUM(H79)+SUM(I79)+SUM(J79)+SUM(K79)))</f>
        <v/>
      </c>
      <c r="H79" s="80"/>
      <c r="I79" s="80"/>
      <c r="J79" s="80"/>
      <c r="K79" s="81"/>
      <c r="M79" s="34" t="str">
        <f>IF(G79="","",IF(G79&lt;&gt;SUM(H79:L79),"!Не вірна інформація","" ))</f>
        <v/>
      </c>
    </row>
    <row r="80" spans="1:13" ht="15.75" x14ac:dyDescent="0.25">
      <c r="A80" s="95" t="s">
        <v>115</v>
      </c>
      <c r="B80" s="95"/>
      <c r="C80" s="35" t="s">
        <v>116</v>
      </c>
      <c r="D80" s="80"/>
      <c r="E80" s="80"/>
      <c r="F80" s="80" t="str">
        <f t="shared" si="11"/>
        <v/>
      </c>
      <c r="G80" s="80" t="str">
        <f t="shared" ref="G80:G91" si="14">IF((SUM(H80)+SUM(I80)+SUM(J80)+SUM(K80))=0,"",(SUM(H80)+SUM(I80)+SUM(J80)+SUM(K80)))</f>
        <v/>
      </c>
      <c r="H80" s="80"/>
      <c r="I80" s="80"/>
      <c r="J80" s="80"/>
      <c r="K80" s="81"/>
      <c r="M80" s="34" t="str">
        <f t="shared" si="2"/>
        <v/>
      </c>
    </row>
    <row r="81" spans="1:13" ht="15.75" x14ac:dyDescent="0.25">
      <c r="A81" s="95" t="s">
        <v>46</v>
      </c>
      <c r="B81" s="95"/>
      <c r="C81" s="35" t="s">
        <v>117</v>
      </c>
      <c r="D81" s="80"/>
      <c r="E81" s="80"/>
      <c r="F81" s="80" t="str">
        <f t="shared" si="11"/>
        <v/>
      </c>
      <c r="G81" s="80" t="str">
        <f t="shared" si="14"/>
        <v/>
      </c>
      <c r="H81" s="80"/>
      <c r="I81" s="80"/>
      <c r="J81" s="80"/>
      <c r="K81" s="81"/>
      <c r="M81" s="34" t="str">
        <f t="shared" si="2"/>
        <v/>
      </c>
    </row>
    <row r="82" spans="1:13" ht="15.75" x14ac:dyDescent="0.25">
      <c r="A82" s="95" t="s">
        <v>118</v>
      </c>
      <c r="B82" s="95"/>
      <c r="C82" s="35" t="s">
        <v>119</v>
      </c>
      <c r="D82" s="80"/>
      <c r="E82" s="80"/>
      <c r="F82" s="80" t="str">
        <f t="shared" si="11"/>
        <v/>
      </c>
      <c r="G82" s="80" t="str">
        <f t="shared" si="14"/>
        <v/>
      </c>
      <c r="H82" s="80"/>
      <c r="I82" s="80"/>
      <c r="J82" s="80"/>
      <c r="K82" s="81"/>
      <c r="M82" s="34" t="str">
        <f t="shared" si="2"/>
        <v/>
      </c>
    </row>
    <row r="83" spans="1:13" ht="15.75" x14ac:dyDescent="0.25">
      <c r="A83" s="95" t="s">
        <v>120</v>
      </c>
      <c r="B83" s="95"/>
      <c r="C83" s="35" t="s">
        <v>121</v>
      </c>
      <c r="D83" s="80"/>
      <c r="E83" s="80"/>
      <c r="F83" s="80" t="str">
        <f t="shared" si="11"/>
        <v/>
      </c>
      <c r="G83" s="80" t="str">
        <f t="shared" si="14"/>
        <v/>
      </c>
      <c r="H83" s="80"/>
      <c r="I83" s="80"/>
      <c r="J83" s="80"/>
      <c r="K83" s="81"/>
      <c r="M83" s="34" t="str">
        <f t="shared" si="2"/>
        <v/>
      </c>
    </row>
    <row r="84" spans="1:13" ht="15.75" x14ac:dyDescent="0.25">
      <c r="A84" s="95" t="s">
        <v>122</v>
      </c>
      <c r="B84" s="95"/>
      <c r="C84" s="35" t="s">
        <v>123</v>
      </c>
      <c r="D84" s="80"/>
      <c r="E84" s="80"/>
      <c r="F84" s="80" t="str">
        <f t="shared" si="11"/>
        <v/>
      </c>
      <c r="G84" s="80" t="str">
        <f t="shared" si="14"/>
        <v/>
      </c>
      <c r="H84" s="80"/>
      <c r="I84" s="80"/>
      <c r="J84" s="80"/>
      <c r="K84" s="81"/>
      <c r="M84" s="34" t="str">
        <f t="shared" si="2"/>
        <v/>
      </c>
    </row>
    <row r="85" spans="1:13" ht="15.75" x14ac:dyDescent="0.25">
      <c r="A85" s="95" t="s">
        <v>124</v>
      </c>
      <c r="B85" s="95"/>
      <c r="C85" s="35" t="s">
        <v>125</v>
      </c>
      <c r="D85" s="80"/>
      <c r="E85" s="80"/>
      <c r="F85" s="80" t="str">
        <f t="shared" si="11"/>
        <v/>
      </c>
      <c r="G85" s="80" t="str">
        <f t="shared" si="14"/>
        <v/>
      </c>
      <c r="H85" s="80"/>
      <c r="I85" s="80"/>
      <c r="J85" s="80"/>
      <c r="K85" s="81"/>
      <c r="M85" s="34" t="str">
        <f t="shared" si="2"/>
        <v/>
      </c>
    </row>
    <row r="86" spans="1:13" ht="15.75" x14ac:dyDescent="0.25">
      <c r="A86" s="97" t="s">
        <v>126</v>
      </c>
      <c r="B86" s="97"/>
      <c r="C86" s="32">
        <v>10</v>
      </c>
      <c r="D86" s="79">
        <f>SUM(D87:D91)</f>
        <v>0</v>
      </c>
      <c r="E86" s="79">
        <f t="shared" ref="E86:K86" si="15">SUM(E87:E91)</f>
        <v>0</v>
      </c>
      <c r="F86" s="79">
        <f t="shared" si="15"/>
        <v>0</v>
      </c>
      <c r="G86" s="79">
        <f t="shared" si="15"/>
        <v>0</v>
      </c>
      <c r="H86" s="79">
        <f t="shared" si="15"/>
        <v>0</v>
      </c>
      <c r="I86" s="79">
        <f t="shared" si="15"/>
        <v>0</v>
      </c>
      <c r="J86" s="79">
        <f t="shared" si="15"/>
        <v>0</v>
      </c>
      <c r="K86" s="79">
        <f t="shared" si="15"/>
        <v>0</v>
      </c>
      <c r="M86" s="34" t="str">
        <f t="shared" si="2"/>
        <v/>
      </c>
    </row>
    <row r="87" spans="1:13" ht="15.75" x14ac:dyDescent="0.25">
      <c r="A87" s="105" t="s">
        <v>127</v>
      </c>
      <c r="B87" s="105"/>
      <c r="C87" s="35" t="s">
        <v>128</v>
      </c>
      <c r="D87" s="80"/>
      <c r="E87" s="80"/>
      <c r="F87" s="80" t="str">
        <f t="shared" si="11"/>
        <v/>
      </c>
      <c r="G87" s="80" t="str">
        <f t="shared" si="14"/>
        <v/>
      </c>
      <c r="H87" s="80"/>
      <c r="I87" s="80"/>
      <c r="J87" s="80"/>
      <c r="K87" s="81"/>
      <c r="M87" s="34" t="str">
        <f t="shared" si="2"/>
        <v/>
      </c>
    </row>
    <row r="88" spans="1:13" ht="15.75" x14ac:dyDescent="0.25">
      <c r="A88" s="105" t="s">
        <v>129</v>
      </c>
      <c r="B88" s="105"/>
      <c r="C88" s="35" t="s">
        <v>130</v>
      </c>
      <c r="D88" s="80"/>
      <c r="E88" s="80"/>
      <c r="F88" s="80" t="str">
        <f t="shared" si="11"/>
        <v/>
      </c>
      <c r="G88" s="80" t="str">
        <f t="shared" si="14"/>
        <v/>
      </c>
      <c r="H88" s="80"/>
      <c r="I88" s="80"/>
      <c r="J88" s="80"/>
      <c r="K88" s="81"/>
      <c r="M88" s="34" t="str">
        <f t="shared" si="2"/>
        <v/>
      </c>
    </row>
    <row r="89" spans="1:13" ht="15.75" x14ac:dyDescent="0.25">
      <c r="A89" s="105" t="s">
        <v>131</v>
      </c>
      <c r="B89" s="105"/>
      <c r="C89" s="35" t="s">
        <v>132</v>
      </c>
      <c r="D89" s="80"/>
      <c r="E89" s="80"/>
      <c r="F89" s="80" t="str">
        <f t="shared" si="11"/>
        <v/>
      </c>
      <c r="G89" s="80" t="str">
        <f t="shared" si="14"/>
        <v/>
      </c>
      <c r="H89" s="80"/>
      <c r="I89" s="80"/>
      <c r="J89" s="80"/>
      <c r="K89" s="81"/>
      <c r="M89" s="34" t="str">
        <f t="shared" si="2"/>
        <v/>
      </c>
    </row>
    <row r="90" spans="1:13" ht="15.75" x14ac:dyDescent="0.25">
      <c r="A90" s="105" t="s">
        <v>133</v>
      </c>
      <c r="B90" s="105"/>
      <c r="C90" s="35" t="s">
        <v>134</v>
      </c>
      <c r="D90" s="80"/>
      <c r="E90" s="80"/>
      <c r="F90" s="80" t="str">
        <f t="shared" si="11"/>
        <v/>
      </c>
      <c r="G90" s="80" t="str">
        <f t="shared" si="14"/>
        <v/>
      </c>
      <c r="H90" s="80"/>
      <c r="I90" s="80"/>
      <c r="J90" s="80"/>
      <c r="K90" s="81"/>
      <c r="M90" s="34" t="str">
        <f t="shared" ref="M90:M105" si="16">IF(G90="","",IF(G90&lt;&gt;SUM(H90:L90),"!Не вірна інформація","" ))</f>
        <v/>
      </c>
    </row>
    <row r="91" spans="1:13" ht="15.75" x14ac:dyDescent="0.25">
      <c r="A91" s="105" t="s">
        <v>135</v>
      </c>
      <c r="B91" s="105"/>
      <c r="C91" s="35" t="s">
        <v>136</v>
      </c>
      <c r="D91" s="80"/>
      <c r="E91" s="80"/>
      <c r="F91" s="80" t="str">
        <f t="shared" si="11"/>
        <v/>
      </c>
      <c r="G91" s="80" t="str">
        <f t="shared" si="14"/>
        <v/>
      </c>
      <c r="H91" s="80"/>
      <c r="I91" s="80"/>
      <c r="J91" s="80"/>
      <c r="K91" s="81"/>
      <c r="M91" s="34" t="str">
        <f t="shared" si="16"/>
        <v/>
      </c>
    </row>
    <row r="92" spans="1:13" ht="15.75" x14ac:dyDescent="0.25">
      <c r="A92" s="104" t="s">
        <v>137</v>
      </c>
      <c r="B92" s="104"/>
      <c r="C92" s="39" t="s">
        <v>138</v>
      </c>
      <c r="D92" s="79">
        <f>SUM(D93)</f>
        <v>0</v>
      </c>
      <c r="E92" s="79">
        <f t="shared" ref="E92:K92" si="17">SUM(E93)</f>
        <v>0</v>
      </c>
      <c r="F92" s="79">
        <f>SUM(F93)</f>
        <v>0</v>
      </c>
      <c r="G92" s="79">
        <f t="shared" si="17"/>
        <v>0</v>
      </c>
      <c r="H92" s="79">
        <f t="shared" si="17"/>
        <v>0</v>
      </c>
      <c r="I92" s="79">
        <f t="shared" si="17"/>
        <v>0</v>
      </c>
      <c r="J92" s="79">
        <f t="shared" si="17"/>
        <v>0</v>
      </c>
      <c r="K92" s="79">
        <f t="shared" si="17"/>
        <v>0</v>
      </c>
      <c r="M92" s="34" t="str">
        <f t="shared" si="16"/>
        <v/>
      </c>
    </row>
    <row r="93" spans="1:13" ht="15.75" x14ac:dyDescent="0.25">
      <c r="A93" s="105" t="s">
        <v>139</v>
      </c>
      <c r="B93" s="105"/>
      <c r="C93" s="35" t="s">
        <v>140</v>
      </c>
      <c r="D93" s="80"/>
      <c r="E93" s="80"/>
      <c r="F93" s="80" t="str">
        <f t="shared" si="11"/>
        <v/>
      </c>
      <c r="G93" s="80" t="str">
        <f t="shared" ref="G93" si="18">IF((SUM(H93)+SUM(I93)+SUM(J93)+SUM(K93))=0,"",(SUM(H93)+SUM(I93)+SUM(J93)+SUM(K93)))</f>
        <v/>
      </c>
      <c r="H93" s="80"/>
      <c r="I93" s="80"/>
      <c r="J93" s="80"/>
      <c r="K93" s="81"/>
      <c r="M93" s="34" t="str">
        <f t="shared" si="16"/>
        <v/>
      </c>
    </row>
    <row r="94" spans="1:13" ht="15.75" x14ac:dyDescent="0.25">
      <c r="A94" s="104" t="s">
        <v>141</v>
      </c>
      <c r="B94" s="104"/>
      <c r="C94" s="39" t="s">
        <v>142</v>
      </c>
      <c r="D94" s="79">
        <f>SUM(D95)</f>
        <v>0</v>
      </c>
      <c r="E94" s="79">
        <f t="shared" ref="E94:K94" si="19">SUM(E95)</f>
        <v>0</v>
      </c>
      <c r="F94" s="79">
        <f t="shared" si="19"/>
        <v>0</v>
      </c>
      <c r="G94" s="79">
        <f t="shared" si="19"/>
        <v>0</v>
      </c>
      <c r="H94" s="79">
        <f t="shared" si="19"/>
        <v>0</v>
      </c>
      <c r="I94" s="79">
        <f t="shared" si="19"/>
        <v>0</v>
      </c>
      <c r="J94" s="79">
        <f t="shared" si="19"/>
        <v>0</v>
      </c>
      <c r="K94" s="79">
        <f t="shared" si="19"/>
        <v>0</v>
      </c>
      <c r="M94" s="34" t="str">
        <f t="shared" si="16"/>
        <v/>
      </c>
    </row>
    <row r="95" spans="1:13" ht="15.75" x14ac:dyDescent="0.25">
      <c r="A95" s="105" t="s">
        <v>139</v>
      </c>
      <c r="B95" s="105"/>
      <c r="C95" s="35" t="s">
        <v>143</v>
      </c>
      <c r="D95" s="80"/>
      <c r="E95" s="80"/>
      <c r="F95" s="80" t="str">
        <f t="shared" si="11"/>
        <v/>
      </c>
      <c r="G95" s="80" t="str">
        <f t="shared" ref="G95" si="20">IF((SUM(H95)+SUM(I95)+SUM(J95)+SUM(K95))=0,"",(SUM(H95)+SUM(I95)+SUM(J95)+SUM(K95)))</f>
        <v/>
      </c>
      <c r="H95" s="80"/>
      <c r="I95" s="80"/>
      <c r="J95" s="80"/>
      <c r="K95" s="81"/>
      <c r="M95" s="34" t="str">
        <f t="shared" si="16"/>
        <v/>
      </c>
    </row>
    <row r="96" spans="1:13" ht="15.75" x14ac:dyDescent="0.25">
      <c r="A96" s="97" t="s">
        <v>144</v>
      </c>
      <c r="B96" s="97"/>
      <c r="C96" s="32">
        <v>13</v>
      </c>
      <c r="D96" s="79">
        <f>SUM(D97:D105)</f>
        <v>0</v>
      </c>
      <c r="E96" s="79">
        <f t="shared" ref="E96:K96" si="21">SUM(E97:E105)</f>
        <v>0</v>
      </c>
      <c r="F96" s="79">
        <f t="shared" si="21"/>
        <v>0</v>
      </c>
      <c r="G96" s="79">
        <f t="shared" si="21"/>
        <v>0</v>
      </c>
      <c r="H96" s="79">
        <f t="shared" si="21"/>
        <v>0</v>
      </c>
      <c r="I96" s="79">
        <f t="shared" si="21"/>
        <v>0</v>
      </c>
      <c r="J96" s="79">
        <f t="shared" si="21"/>
        <v>0</v>
      </c>
      <c r="K96" s="79">
        <f t="shared" si="21"/>
        <v>0</v>
      </c>
      <c r="M96" s="34" t="str">
        <f t="shared" si="16"/>
        <v/>
      </c>
    </row>
    <row r="97" spans="1:13" ht="15.75" x14ac:dyDescent="0.25">
      <c r="A97" s="105" t="s">
        <v>145</v>
      </c>
      <c r="B97" s="105"/>
      <c r="C97" s="35" t="s">
        <v>146</v>
      </c>
      <c r="D97" s="80"/>
      <c r="E97" s="80"/>
      <c r="F97" s="80" t="str">
        <f t="shared" si="11"/>
        <v/>
      </c>
      <c r="G97" s="80" t="str">
        <f t="shared" ref="G97:G105" si="22">IF((SUM(H97)+SUM(I97)+SUM(J97)+SUM(K97))=0,"",(SUM(H97)+SUM(I97)+SUM(J97)+SUM(K97)))</f>
        <v/>
      </c>
      <c r="H97" s="80"/>
      <c r="I97" s="80"/>
      <c r="J97" s="80"/>
      <c r="K97" s="81"/>
      <c r="M97" s="34" t="str">
        <f t="shared" si="16"/>
        <v/>
      </c>
    </row>
    <row r="98" spans="1:13" ht="15.75" x14ac:dyDescent="0.25">
      <c r="A98" s="105" t="s">
        <v>147</v>
      </c>
      <c r="B98" s="105"/>
      <c r="C98" s="35" t="s">
        <v>148</v>
      </c>
      <c r="D98" s="80"/>
      <c r="E98" s="80"/>
      <c r="F98" s="80" t="str">
        <f t="shared" si="11"/>
        <v/>
      </c>
      <c r="G98" s="80" t="str">
        <f t="shared" si="22"/>
        <v/>
      </c>
      <c r="H98" s="80"/>
      <c r="I98" s="80"/>
      <c r="J98" s="80"/>
      <c r="K98" s="81"/>
      <c r="M98" s="34" t="str">
        <f t="shared" si="16"/>
        <v/>
      </c>
    </row>
    <row r="99" spans="1:13" ht="15.75" x14ac:dyDescent="0.25">
      <c r="A99" s="105" t="s">
        <v>149</v>
      </c>
      <c r="B99" s="105"/>
      <c r="C99" s="35" t="s">
        <v>150</v>
      </c>
      <c r="D99" s="31"/>
      <c r="E99" s="31"/>
      <c r="F99" s="31" t="str">
        <f t="shared" si="11"/>
        <v/>
      </c>
      <c r="G99" s="31" t="str">
        <f t="shared" si="22"/>
        <v/>
      </c>
      <c r="H99" s="31"/>
      <c r="I99" s="31"/>
      <c r="J99" s="31"/>
      <c r="K99" s="37"/>
      <c r="M99" s="34" t="str">
        <f t="shared" si="16"/>
        <v/>
      </c>
    </row>
    <row r="100" spans="1:13" ht="15.75" x14ac:dyDescent="0.25">
      <c r="A100" s="105" t="s">
        <v>151</v>
      </c>
      <c r="B100" s="105"/>
      <c r="C100" s="35" t="s">
        <v>152</v>
      </c>
      <c r="D100" s="31"/>
      <c r="E100" s="31"/>
      <c r="F100" s="31" t="str">
        <f t="shared" si="11"/>
        <v/>
      </c>
      <c r="G100" s="31" t="str">
        <f t="shared" si="22"/>
        <v/>
      </c>
      <c r="H100" s="31"/>
      <c r="I100" s="31"/>
      <c r="J100" s="31"/>
      <c r="K100" s="37"/>
      <c r="M100" s="34" t="str">
        <f t="shared" si="16"/>
        <v/>
      </c>
    </row>
    <row r="101" spans="1:13" ht="15.75" x14ac:dyDescent="0.25">
      <c r="A101" s="105" t="s">
        <v>153</v>
      </c>
      <c r="B101" s="105"/>
      <c r="C101" s="35" t="s">
        <v>154</v>
      </c>
      <c r="D101" s="31"/>
      <c r="E101" s="31"/>
      <c r="F101" s="31" t="str">
        <f t="shared" si="11"/>
        <v/>
      </c>
      <c r="G101" s="31" t="str">
        <f t="shared" si="22"/>
        <v/>
      </c>
      <c r="H101" s="31"/>
      <c r="I101" s="31"/>
      <c r="J101" s="31"/>
      <c r="K101" s="37"/>
      <c r="M101" s="34" t="str">
        <f t="shared" si="16"/>
        <v/>
      </c>
    </row>
    <row r="102" spans="1:13" ht="15.75" x14ac:dyDescent="0.25">
      <c r="A102" s="105" t="s">
        <v>155</v>
      </c>
      <c r="B102" s="105"/>
      <c r="C102" s="35" t="s">
        <v>156</v>
      </c>
      <c r="D102" s="31"/>
      <c r="E102" s="31"/>
      <c r="F102" s="31" t="str">
        <f t="shared" si="11"/>
        <v/>
      </c>
      <c r="G102" s="31" t="str">
        <f t="shared" si="22"/>
        <v/>
      </c>
      <c r="H102" s="31"/>
      <c r="I102" s="31"/>
      <c r="J102" s="31"/>
      <c r="K102" s="37"/>
      <c r="M102" s="34" t="str">
        <f t="shared" si="16"/>
        <v/>
      </c>
    </row>
    <row r="103" spans="1:13" ht="15.75" x14ac:dyDescent="0.25">
      <c r="A103" s="105" t="s">
        <v>157</v>
      </c>
      <c r="B103" s="105"/>
      <c r="C103" s="35" t="s">
        <v>158</v>
      </c>
      <c r="D103" s="31"/>
      <c r="E103" s="31"/>
      <c r="F103" s="31" t="str">
        <f t="shared" si="11"/>
        <v/>
      </c>
      <c r="G103" s="31" t="str">
        <f t="shared" si="22"/>
        <v/>
      </c>
      <c r="H103" s="31"/>
      <c r="I103" s="31"/>
      <c r="J103" s="31"/>
      <c r="K103" s="37"/>
      <c r="M103" s="34" t="str">
        <f t="shared" si="16"/>
        <v/>
      </c>
    </row>
    <row r="104" spans="1:13" ht="15.75" x14ac:dyDescent="0.25">
      <c r="A104" s="105" t="s">
        <v>159</v>
      </c>
      <c r="B104" s="105"/>
      <c r="C104" s="35" t="s">
        <v>160</v>
      </c>
      <c r="D104" s="31"/>
      <c r="E104" s="31"/>
      <c r="F104" s="31" t="str">
        <f t="shared" si="11"/>
        <v/>
      </c>
      <c r="G104" s="31" t="str">
        <f t="shared" si="22"/>
        <v/>
      </c>
      <c r="H104" s="31"/>
      <c r="I104" s="31"/>
      <c r="J104" s="31"/>
      <c r="K104" s="37"/>
      <c r="M104" s="34" t="str">
        <f t="shared" si="16"/>
        <v/>
      </c>
    </row>
    <row r="105" spans="1:13" ht="15.75" x14ac:dyDescent="0.25">
      <c r="A105" s="105" t="s">
        <v>161</v>
      </c>
      <c r="B105" s="105"/>
      <c r="C105" s="35" t="s">
        <v>162</v>
      </c>
      <c r="D105" s="31"/>
      <c r="E105" s="31"/>
      <c r="F105" s="31" t="str">
        <f t="shared" si="11"/>
        <v/>
      </c>
      <c r="G105" s="31" t="str">
        <f t="shared" si="22"/>
        <v/>
      </c>
      <c r="H105" s="31"/>
      <c r="I105" s="31"/>
      <c r="J105" s="31"/>
      <c r="K105" s="37"/>
      <c r="M105" s="34" t="str">
        <f t="shared" si="16"/>
        <v/>
      </c>
    </row>
    <row r="106" spans="1:13" ht="15.75" x14ac:dyDescent="0.25">
      <c r="A106" s="104" t="s">
        <v>163</v>
      </c>
      <c r="B106" s="104"/>
      <c r="C106" s="39" t="s">
        <v>164</v>
      </c>
      <c r="D106" s="32">
        <f>D46+D86+D92+D94-D47-D78-D96</f>
        <v>0</v>
      </c>
      <c r="E106" s="76">
        <f>E46+E86+E92+E94-E47-E78-E96</f>
        <v>-62641.788</v>
      </c>
      <c r="F106" s="76">
        <f t="shared" ref="F106:G106" si="23">F46+F86+F92+F94-F47-F78-F96</f>
        <v>-62641.788</v>
      </c>
      <c r="G106" s="76">
        <f t="shared" si="23"/>
        <v>-62641.788</v>
      </c>
      <c r="H106" s="76">
        <f>H46+H86+H92+H94-H47-H78-H96</f>
        <v>-7720.4920000000002</v>
      </c>
      <c r="I106" s="76">
        <f>I46+I86+I92+I94-I47-I78-I96</f>
        <v>-9313.7340000000004</v>
      </c>
      <c r="J106" s="76">
        <f>J46+J86+J92+J94-J47-J78-J96</f>
        <v>-17017.164000000001</v>
      </c>
      <c r="K106" s="76">
        <f>K46+K86+K92+K94-K47-K78-K96</f>
        <v>-28190.398000000001</v>
      </c>
      <c r="M106" s="34"/>
    </row>
    <row r="107" spans="1:13" ht="15.75" x14ac:dyDescent="0.25">
      <c r="A107" s="104" t="s">
        <v>165</v>
      </c>
      <c r="B107" s="104"/>
      <c r="C107" s="39" t="s">
        <v>166</v>
      </c>
      <c r="D107" s="31"/>
      <c r="E107" s="74"/>
      <c r="F107" s="74"/>
      <c r="G107" s="74"/>
      <c r="H107" s="74"/>
      <c r="I107" s="74"/>
      <c r="J107" s="74"/>
      <c r="K107" s="61"/>
      <c r="M107" s="34"/>
    </row>
    <row r="108" spans="1:13" ht="15.75" x14ac:dyDescent="0.25">
      <c r="A108" s="97" t="s">
        <v>167</v>
      </c>
      <c r="B108" s="97"/>
      <c r="C108" s="32">
        <v>16</v>
      </c>
      <c r="D108" s="31"/>
      <c r="E108" s="74"/>
      <c r="F108" s="74"/>
      <c r="G108" s="74"/>
      <c r="H108" s="74"/>
      <c r="I108" s="74"/>
      <c r="J108" s="74"/>
      <c r="K108" s="61"/>
      <c r="M108" s="34"/>
    </row>
    <row r="109" spans="1:13" ht="15.75" x14ac:dyDescent="0.25">
      <c r="A109" s="104" t="s">
        <v>168</v>
      </c>
      <c r="B109" s="104"/>
      <c r="C109" s="39" t="s">
        <v>169</v>
      </c>
      <c r="D109" s="31"/>
      <c r="E109" s="74"/>
      <c r="F109" s="74"/>
      <c r="G109" s="74"/>
      <c r="H109" s="74"/>
      <c r="I109" s="74"/>
      <c r="J109" s="74"/>
      <c r="K109" s="61"/>
      <c r="M109" s="34"/>
    </row>
    <row r="110" spans="1:13" ht="15.75" x14ac:dyDescent="0.25">
      <c r="A110" s="104" t="s">
        <v>170</v>
      </c>
      <c r="B110" s="104"/>
      <c r="C110" s="39" t="s">
        <v>171</v>
      </c>
      <c r="D110" s="31"/>
      <c r="E110" s="74"/>
      <c r="F110" s="74"/>
      <c r="G110" s="74"/>
      <c r="H110" s="74"/>
      <c r="I110" s="74"/>
      <c r="J110" s="74"/>
      <c r="K110" s="61"/>
      <c r="M110" s="34"/>
    </row>
    <row r="111" spans="1:13" ht="15.75" x14ac:dyDescent="0.25">
      <c r="A111" s="104" t="s">
        <v>172</v>
      </c>
      <c r="B111" s="104"/>
      <c r="C111" s="39" t="s">
        <v>173</v>
      </c>
      <c r="D111" s="32">
        <f t="shared" ref="D111:K111" si="24">SUM(D112:D114)</f>
        <v>0</v>
      </c>
      <c r="E111" s="76">
        <f t="shared" si="24"/>
        <v>62641.8</v>
      </c>
      <c r="F111" s="76">
        <f t="shared" si="24"/>
        <v>62641.8</v>
      </c>
      <c r="G111" s="76">
        <f t="shared" si="24"/>
        <v>62641.8</v>
      </c>
      <c r="H111" s="76">
        <f t="shared" si="24"/>
        <v>7720.5</v>
      </c>
      <c r="I111" s="76">
        <f>SUM(I112:I114)</f>
        <v>19658.099999999999</v>
      </c>
      <c r="J111" s="76">
        <f t="shared" si="24"/>
        <v>7072.5</v>
      </c>
      <c r="K111" s="76">
        <f t="shared" si="24"/>
        <v>28190.7</v>
      </c>
      <c r="M111" s="34"/>
    </row>
    <row r="112" spans="1:13" ht="15.75" x14ac:dyDescent="0.25">
      <c r="A112" s="105" t="s">
        <v>174</v>
      </c>
      <c r="B112" s="105"/>
      <c r="C112" s="35" t="s">
        <v>175</v>
      </c>
      <c r="D112" s="31"/>
      <c r="E112" s="74"/>
      <c r="F112" s="74" t="str">
        <f t="shared" ref="F112:F119" si="25">IF(OR(E112="",E112=0),"",E112)</f>
        <v/>
      </c>
      <c r="G112" s="74" t="str">
        <f t="shared" ref="G112" si="26">IF((SUM(H112)+SUM(I112)+SUM(J112)+SUM(K112))=0,"",(SUM(H112)+SUM(I112)+SUM(J112)+SUM(K112)))</f>
        <v/>
      </c>
      <c r="H112" s="74"/>
      <c r="I112" s="74"/>
      <c r="J112" s="74"/>
      <c r="K112" s="61"/>
      <c r="M112" s="34"/>
    </row>
    <row r="113" spans="1:13" ht="15.75" x14ac:dyDescent="0.25">
      <c r="A113" s="105" t="s">
        <v>176</v>
      </c>
      <c r="B113" s="105"/>
      <c r="C113" s="35" t="s">
        <v>177</v>
      </c>
      <c r="D113" s="31"/>
      <c r="E113" s="74"/>
      <c r="F113" s="74" t="str">
        <f t="shared" si="25"/>
        <v/>
      </c>
      <c r="G113" s="74" t="str">
        <f t="shared" ref="G113" si="27">IF((SUM(H113)+SUM(I113)+SUM(J113)+SUM(K113))=0,"",(SUM(H113)+SUM(I113)+SUM(J113)+SUM(K113)))</f>
        <v/>
      </c>
      <c r="H113" s="74"/>
      <c r="I113" s="74"/>
      <c r="J113" s="74"/>
      <c r="K113" s="61"/>
      <c r="M113" s="34"/>
    </row>
    <row r="114" spans="1:13" ht="15.75" x14ac:dyDescent="0.25">
      <c r="A114" s="105" t="s">
        <v>423</v>
      </c>
      <c r="B114" s="105"/>
      <c r="C114" s="35" t="s">
        <v>178</v>
      </c>
      <c r="D114" s="35">
        <v>0</v>
      </c>
      <c r="E114" s="74">
        <f>G114</f>
        <v>62641.8</v>
      </c>
      <c r="F114" s="74">
        <f>IF(OR(E114=0,E114=""),"",E114)</f>
        <v>62641.8</v>
      </c>
      <c r="G114" s="74">
        <f>IF((SUM(H114)+SUM(I114)+SUM(J114)+SUM(K114))=0,"",(SUM(H114)+SUM(I114)+SUM(J114)+SUM(K114)))</f>
        <v>62641.8</v>
      </c>
      <c r="H114" s="74">
        <v>7720.5</v>
      </c>
      <c r="I114" s="74">
        <v>19658.099999999999</v>
      </c>
      <c r="J114" s="74">
        <v>7072.5</v>
      </c>
      <c r="K114" s="74">
        <v>28190.7</v>
      </c>
      <c r="M114" s="34"/>
    </row>
    <row r="115" spans="1:13" ht="15.75" x14ac:dyDescent="0.25">
      <c r="A115" s="104" t="s">
        <v>179</v>
      </c>
      <c r="B115" s="104"/>
      <c r="C115" s="39" t="s">
        <v>180</v>
      </c>
      <c r="D115" s="32"/>
      <c r="E115" s="76">
        <f t="shared" ref="E115:K115" si="28">SUM(E116:E119)</f>
        <v>0</v>
      </c>
      <c r="F115" s="76">
        <f t="shared" si="28"/>
        <v>0</v>
      </c>
      <c r="G115" s="76">
        <f t="shared" si="28"/>
        <v>0</v>
      </c>
      <c r="H115" s="76">
        <f t="shared" si="28"/>
        <v>0</v>
      </c>
      <c r="I115" s="76">
        <f t="shared" si="28"/>
        <v>0</v>
      </c>
      <c r="J115" s="76">
        <f t="shared" si="28"/>
        <v>0</v>
      </c>
      <c r="K115" s="76">
        <f t="shared" si="28"/>
        <v>0</v>
      </c>
      <c r="M115" s="34"/>
    </row>
    <row r="116" spans="1:13" ht="15.75" x14ac:dyDescent="0.25">
      <c r="A116" s="105" t="s">
        <v>181</v>
      </c>
      <c r="B116" s="105"/>
      <c r="C116" s="35" t="s">
        <v>182</v>
      </c>
      <c r="D116" s="31"/>
      <c r="E116" s="31"/>
      <c r="F116" s="31" t="str">
        <f t="shared" si="25"/>
        <v/>
      </c>
      <c r="G116" s="31" t="str">
        <f t="shared" ref="G116:G119" si="29">IF((SUM(H116)+SUM(I116)+SUM(J116)+SUM(K116))=0,"",(SUM(H116)+SUM(I116)+SUM(J116)+SUM(K116)))</f>
        <v/>
      </c>
      <c r="H116" s="31"/>
      <c r="I116" s="31"/>
      <c r="J116" s="31"/>
      <c r="K116" s="37"/>
      <c r="M116" s="34"/>
    </row>
    <row r="117" spans="1:13" ht="15.75" x14ac:dyDescent="0.25">
      <c r="A117" s="105" t="s">
        <v>183</v>
      </c>
      <c r="B117" s="105"/>
      <c r="C117" s="35" t="s">
        <v>184</v>
      </c>
      <c r="D117" s="31"/>
      <c r="E117" s="31"/>
      <c r="F117" s="31" t="str">
        <f t="shared" si="25"/>
        <v/>
      </c>
      <c r="G117" s="31" t="str">
        <f t="shared" si="29"/>
        <v/>
      </c>
      <c r="H117" s="31"/>
      <c r="I117" s="31"/>
      <c r="J117" s="31"/>
      <c r="K117" s="37"/>
      <c r="M117" s="34"/>
    </row>
    <row r="118" spans="1:13" ht="15.75" x14ac:dyDescent="0.25">
      <c r="A118" s="105" t="s">
        <v>185</v>
      </c>
      <c r="B118" s="105"/>
      <c r="C118" s="35" t="s">
        <v>186</v>
      </c>
      <c r="D118" s="31"/>
      <c r="E118" s="31"/>
      <c r="F118" s="31" t="str">
        <f t="shared" si="25"/>
        <v/>
      </c>
      <c r="G118" s="31" t="str">
        <f t="shared" si="29"/>
        <v/>
      </c>
      <c r="H118" s="31"/>
      <c r="I118" s="31"/>
      <c r="J118" s="31"/>
      <c r="K118" s="37"/>
      <c r="M118" s="34"/>
    </row>
    <row r="119" spans="1:13" ht="15.75" x14ac:dyDescent="0.25">
      <c r="A119" s="105" t="s">
        <v>54</v>
      </c>
      <c r="B119" s="105"/>
      <c r="C119" s="35" t="s">
        <v>187</v>
      </c>
      <c r="D119" s="31"/>
      <c r="E119" s="31"/>
      <c r="F119" s="31" t="str">
        <f t="shared" si="25"/>
        <v/>
      </c>
      <c r="G119" s="31" t="str">
        <f t="shared" si="29"/>
        <v/>
      </c>
      <c r="H119" s="31"/>
      <c r="I119" s="31"/>
      <c r="J119" s="31"/>
      <c r="K119" s="37"/>
      <c r="M119" s="34"/>
    </row>
    <row r="120" spans="1:13" ht="15.75" x14ac:dyDescent="0.25">
      <c r="A120" s="104" t="s">
        <v>188</v>
      </c>
      <c r="B120" s="104"/>
      <c r="C120" s="39" t="s">
        <v>189</v>
      </c>
      <c r="D120" s="32">
        <f>D106+D107+D109+D111-D108-D110-D115</f>
        <v>0</v>
      </c>
      <c r="E120" s="32">
        <f>E106+E107+E109+E111-E108-E110-E115</f>
        <v>1.2000000002444722E-2</v>
      </c>
      <c r="F120" s="32">
        <f t="shared" ref="F120:J120" si="30">F106+F107+F109+F111-F108-F110-F115</f>
        <v>1.2000000002444722E-2</v>
      </c>
      <c r="G120" s="32">
        <f>G106+G107+G109+G111-G108-G110-G115</f>
        <v>1.2000000002444722E-2</v>
      </c>
      <c r="H120" s="32">
        <f t="shared" si="30"/>
        <v>7.9999999998108251E-3</v>
      </c>
      <c r="I120" s="144">
        <f t="shared" si="30"/>
        <v>10344.365999999998</v>
      </c>
      <c r="J120" s="144">
        <f t="shared" si="30"/>
        <v>-9944.6640000000007</v>
      </c>
      <c r="K120" s="32">
        <f>K106+K107+K109+K111-K108-K110-K115</f>
        <v>0.30199999999967986</v>
      </c>
      <c r="M120" s="34"/>
    </row>
    <row r="121" spans="1:13" ht="15.75" x14ac:dyDescent="0.25">
      <c r="A121" s="104" t="s">
        <v>190</v>
      </c>
      <c r="B121" s="104"/>
      <c r="C121" s="39" t="s">
        <v>191</v>
      </c>
      <c r="D121" s="31"/>
      <c r="E121" s="31"/>
      <c r="F121" s="31"/>
      <c r="G121" s="31"/>
      <c r="H121" s="31"/>
      <c r="I121" s="31"/>
      <c r="J121" s="31"/>
      <c r="K121" s="37"/>
      <c r="M121" s="34"/>
    </row>
    <row r="122" spans="1:13" ht="15.75" x14ac:dyDescent="0.25">
      <c r="A122" s="104" t="s">
        <v>192</v>
      </c>
      <c r="B122" s="104"/>
      <c r="C122" s="39" t="s">
        <v>193</v>
      </c>
      <c r="D122" s="31"/>
      <c r="E122" s="31"/>
      <c r="F122" s="31"/>
      <c r="G122" s="31"/>
      <c r="H122" s="31"/>
      <c r="I122" s="31"/>
      <c r="J122" s="31"/>
      <c r="K122" s="37"/>
      <c r="M122" s="34"/>
    </row>
    <row r="123" spans="1:13" ht="15.75" x14ac:dyDescent="0.25">
      <c r="A123" s="105" t="s">
        <v>194</v>
      </c>
      <c r="B123" s="105"/>
      <c r="C123" s="35" t="s">
        <v>195</v>
      </c>
      <c r="D123" s="31"/>
      <c r="E123" s="31"/>
      <c r="F123" s="31" t="str">
        <f t="shared" ref="F123:F124" si="31">IF(OR(E123="",E123=0),"",E123)</f>
        <v/>
      </c>
      <c r="G123" s="31" t="str">
        <f t="shared" ref="G123:G124" si="32">IF((SUM(H123)+SUM(I123)+SUM(J123)+SUM(K123))=0,"",(SUM(H123)+SUM(I123)+SUM(J123)+SUM(K123)))</f>
        <v/>
      </c>
      <c r="H123" s="31"/>
      <c r="I123" s="31"/>
      <c r="J123" s="31"/>
      <c r="K123" s="37"/>
      <c r="M123" s="34"/>
    </row>
    <row r="124" spans="1:13" ht="15.75" x14ac:dyDescent="0.25">
      <c r="A124" s="105" t="s">
        <v>196</v>
      </c>
      <c r="B124" s="105"/>
      <c r="C124" s="35" t="s">
        <v>197</v>
      </c>
      <c r="D124" s="31"/>
      <c r="E124" s="31"/>
      <c r="F124" s="31" t="str">
        <f t="shared" si="31"/>
        <v/>
      </c>
      <c r="G124" s="31" t="str">
        <f t="shared" si="32"/>
        <v/>
      </c>
      <c r="H124" s="31"/>
      <c r="I124" s="31"/>
      <c r="J124" s="31"/>
      <c r="K124" s="31"/>
      <c r="M124" s="34"/>
    </row>
    <row r="125" spans="1:13" ht="15.75" x14ac:dyDescent="0.25">
      <c r="A125" s="104" t="s">
        <v>198</v>
      </c>
      <c r="B125" s="104"/>
      <c r="C125" s="39" t="s">
        <v>199</v>
      </c>
      <c r="D125" s="31"/>
      <c r="E125" s="31"/>
      <c r="F125" s="31"/>
      <c r="G125" s="31"/>
      <c r="H125" s="31"/>
      <c r="I125" s="31"/>
      <c r="J125" s="31"/>
      <c r="K125" s="37"/>
      <c r="M125" s="34"/>
    </row>
    <row r="126" spans="1:13" ht="15.75" x14ac:dyDescent="0.25">
      <c r="A126" s="104" t="s">
        <v>200</v>
      </c>
      <c r="B126" s="104"/>
      <c r="C126" s="39" t="s">
        <v>201</v>
      </c>
      <c r="D126" s="31"/>
      <c r="E126" s="31"/>
      <c r="F126" s="31"/>
      <c r="G126" s="31"/>
      <c r="H126" s="31"/>
      <c r="I126" s="31"/>
      <c r="J126" s="31"/>
      <c r="K126" s="37"/>
      <c r="M126" s="34"/>
    </row>
    <row r="127" spans="1:13" ht="15.75" x14ac:dyDescent="0.25">
      <c r="A127" s="104" t="s">
        <v>202</v>
      </c>
      <c r="B127" s="104"/>
      <c r="C127" s="39" t="s">
        <v>203</v>
      </c>
      <c r="D127" s="31"/>
      <c r="E127" s="31"/>
      <c r="F127" s="31"/>
      <c r="G127" s="31"/>
      <c r="H127" s="31"/>
      <c r="I127" s="31"/>
      <c r="J127" s="31"/>
      <c r="K127" s="37"/>
      <c r="M127" s="34"/>
    </row>
    <row r="128" spans="1:13" ht="15.75" x14ac:dyDescent="0.25">
      <c r="A128" s="104" t="s">
        <v>204</v>
      </c>
      <c r="B128" s="104"/>
      <c r="C128" s="39" t="s">
        <v>205</v>
      </c>
      <c r="D128" s="40">
        <f t="shared" ref="D128:E128" si="33">SUM(D120)+SUM(D123)+SUM(D125)-SUM(D121)-SUM(D124)-SUM(D126)-SUM(D127)</f>
        <v>0</v>
      </c>
      <c r="E128" s="40">
        <f t="shared" si="33"/>
        <v>1.2000000002444722E-2</v>
      </c>
      <c r="F128" s="40">
        <f t="shared" ref="F128:K128" si="34">SUM(F120)+SUM(F123)+SUM(F125)-SUM(F121)-SUM(F124)-SUM(F126)-SUM(F127)</f>
        <v>1.2000000002444722E-2</v>
      </c>
      <c r="G128" s="40">
        <f t="shared" si="34"/>
        <v>1.2000000002444722E-2</v>
      </c>
      <c r="H128" s="40">
        <f t="shared" si="34"/>
        <v>7.9999999998108251E-3</v>
      </c>
      <c r="I128" s="40">
        <f t="shared" si="34"/>
        <v>10344.365999999998</v>
      </c>
      <c r="J128" s="40">
        <f t="shared" si="34"/>
        <v>-9944.6640000000007</v>
      </c>
      <c r="K128" s="40">
        <f t="shared" si="34"/>
        <v>0.30199999999967986</v>
      </c>
      <c r="M128" s="34"/>
    </row>
    <row r="129" spans="1:13" ht="15.75" x14ac:dyDescent="0.25">
      <c r="A129" s="105" t="s">
        <v>206</v>
      </c>
      <c r="B129" s="105"/>
      <c r="C129" s="35" t="s">
        <v>207</v>
      </c>
      <c r="D129" s="41">
        <f>IF(D128&gt;=0,D128,0)</f>
        <v>0</v>
      </c>
      <c r="E129" s="41">
        <f>IF(E128&gt;=0,E128,0)</f>
        <v>1.2000000002444722E-2</v>
      </c>
      <c r="F129" s="41">
        <f t="shared" ref="F129:K129" si="35">IF(F128&gt;=0,F128,0)</f>
        <v>1.2000000002444722E-2</v>
      </c>
      <c r="G129" s="41">
        <f>IF(G128&gt;=0,G128,0)</f>
        <v>1.2000000002444722E-2</v>
      </c>
      <c r="H129" s="41">
        <f t="shared" si="35"/>
        <v>7.9999999998108251E-3</v>
      </c>
      <c r="I129" s="41">
        <f t="shared" si="35"/>
        <v>10344.365999999998</v>
      </c>
      <c r="J129" s="41">
        <f t="shared" si="35"/>
        <v>0</v>
      </c>
      <c r="K129" s="41">
        <f t="shared" si="35"/>
        <v>0.30199999999967986</v>
      </c>
      <c r="M129" s="34"/>
    </row>
    <row r="130" spans="1:13" ht="15.75" x14ac:dyDescent="0.25">
      <c r="A130" s="105" t="s">
        <v>208</v>
      </c>
      <c r="B130" s="105"/>
      <c r="C130" s="35" t="s">
        <v>209</v>
      </c>
      <c r="D130" s="31">
        <f>IF(D128&lt;0,D128,0)</f>
        <v>0</v>
      </c>
      <c r="E130" s="31">
        <f t="shared" ref="E130:K130" si="36">IF(E128&lt;0,E128,0)</f>
        <v>0</v>
      </c>
      <c r="F130" s="31">
        <f t="shared" si="36"/>
        <v>0</v>
      </c>
      <c r="G130" s="31">
        <f t="shared" si="36"/>
        <v>0</v>
      </c>
      <c r="H130" s="31">
        <f t="shared" si="36"/>
        <v>0</v>
      </c>
      <c r="I130" s="31">
        <f t="shared" si="36"/>
        <v>0</v>
      </c>
      <c r="J130" s="31">
        <f t="shared" si="36"/>
        <v>-9944.6640000000007</v>
      </c>
      <c r="K130" s="31">
        <f t="shared" si="36"/>
        <v>0</v>
      </c>
      <c r="M130" s="34"/>
    </row>
    <row r="131" spans="1:13" ht="15.75" x14ac:dyDescent="0.25">
      <c r="A131" s="104" t="s">
        <v>210</v>
      </c>
      <c r="B131" s="104"/>
      <c r="C131" s="32">
        <v>28</v>
      </c>
      <c r="D131" s="32">
        <f t="shared" ref="D131:K131" si="37">SUM(D30)+SUM(D86)+SUM(D92)+SUM(D94)+SUM(D107)+SUM(D109)+SUM(D111)+SUM(D123)+SUM(D125)</f>
        <v>0</v>
      </c>
      <c r="E131" s="76">
        <f t="shared" si="37"/>
        <v>62641.8</v>
      </c>
      <c r="F131" s="76">
        <f t="shared" si="37"/>
        <v>62641.8</v>
      </c>
      <c r="G131" s="76">
        <f t="shared" si="37"/>
        <v>62641.8</v>
      </c>
      <c r="H131" s="76">
        <f t="shared" si="37"/>
        <v>7720.5</v>
      </c>
      <c r="I131" s="76">
        <f>SUM(I30)+SUM(I86)+SUM(I92)+SUM(I94)+SUM(I107)+SUM(I109)+SUM(I111)+SUM(I123)+SUM(I125)</f>
        <v>19658.099999999999</v>
      </c>
      <c r="J131" s="76">
        <f t="shared" si="37"/>
        <v>7072.5</v>
      </c>
      <c r="K131" s="76">
        <f t="shared" si="37"/>
        <v>28190.7</v>
      </c>
      <c r="M131" s="34"/>
    </row>
    <row r="132" spans="1:13" ht="15.75" x14ac:dyDescent="0.25">
      <c r="A132" s="104" t="s">
        <v>211</v>
      </c>
      <c r="B132" s="104"/>
      <c r="C132" s="32">
        <v>29</v>
      </c>
      <c r="D132" s="32">
        <f>D36+D47+D78+D96+D108+D110+D115+D121+D124+D126+D127</f>
        <v>0</v>
      </c>
      <c r="E132" s="76">
        <f>SUM(E36)+SUM(E47)+SUM(E78)+SUM(E96)+SUM(E108)+SUM(E110)+SUM(E115)+SUM(E121)+SUM(E124)+SUM(E126)+SUM(E127)</f>
        <v>62641.788</v>
      </c>
      <c r="F132" s="76">
        <f t="shared" ref="F132" si="38">SUM(F36)+SUM(F47)+SUM(F78)+SUM(F96)+SUM(F108)+SUM(F110)+SUM(F115)+SUM(F121)+SUM(F124)+SUM(F126)+SUM(F127)</f>
        <v>62641.788</v>
      </c>
      <c r="G132" s="76">
        <f>SUM(G36)+SUM(G47)+SUM(G78)+SUM(G96)+SUM(G108)+SUM(G110)+SUM(G115)+SUM(G121)+SUM(G124)+SUM(G126)+SUM(G127)</f>
        <v>62641.788</v>
      </c>
      <c r="H132" s="76">
        <f t="shared" ref="H132:K132" si="39">SUM(H36)+SUM(H47)+SUM(H78)+SUM(H96)+SUM(H108)+SUM(H110)+SUM(H115)+SUM(H121)+SUM(H124)+SUM(H126)+SUM(H127)</f>
        <v>7720.4920000000002</v>
      </c>
      <c r="I132" s="76">
        <f>SUM(I36)+SUM(I47)+SUM(I78)+SUM(I96)+SUM(I108)+SUM(I110)+SUM(I115)+SUM(I121)+SUM(I124)+SUM(I126)+SUM(I127)</f>
        <v>9313.7340000000004</v>
      </c>
      <c r="J132" s="76">
        <f t="shared" si="39"/>
        <v>17017.164000000001</v>
      </c>
      <c r="K132" s="76">
        <f t="shared" si="39"/>
        <v>28190.398000000001</v>
      </c>
      <c r="M132" s="34"/>
    </row>
    <row r="133" spans="1:13" ht="15.75" x14ac:dyDescent="0.25">
      <c r="A133" s="99" t="s">
        <v>212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1"/>
      <c r="M133" s="34"/>
    </row>
    <row r="134" spans="1:13" ht="15.75" x14ac:dyDescent="0.25">
      <c r="A134" s="97" t="s">
        <v>213</v>
      </c>
      <c r="B134" s="97"/>
      <c r="C134" s="32">
        <v>30</v>
      </c>
      <c r="D134" s="32">
        <f t="shared" ref="D134:E134" si="40">SUM(D135)</f>
        <v>0</v>
      </c>
      <c r="E134" s="32">
        <f t="shared" si="40"/>
        <v>0</v>
      </c>
      <c r="F134" s="32">
        <f>SUM(F135)</f>
        <v>0</v>
      </c>
      <c r="G134" s="32">
        <f t="shared" ref="G134:K134" si="41">SUM(G135)</f>
        <v>0</v>
      </c>
      <c r="H134" s="32">
        <f t="shared" si="41"/>
        <v>0</v>
      </c>
      <c r="I134" s="32">
        <f t="shared" si="41"/>
        <v>0</v>
      </c>
      <c r="J134" s="32">
        <f t="shared" si="41"/>
        <v>0</v>
      </c>
      <c r="K134" s="32">
        <f t="shared" si="41"/>
        <v>0</v>
      </c>
      <c r="M134" s="34"/>
    </row>
    <row r="135" spans="1:13" ht="15.75" x14ac:dyDescent="0.25">
      <c r="A135" s="95" t="s">
        <v>214</v>
      </c>
      <c r="B135" s="95"/>
      <c r="C135" s="35" t="s">
        <v>215</v>
      </c>
      <c r="D135" s="31"/>
      <c r="E135" s="31"/>
      <c r="F135" s="31" t="str">
        <f t="shared" ref="F135" si="42">IF(OR(E135="",E135=0),"",E135)</f>
        <v/>
      </c>
      <c r="G135" s="31" t="str">
        <f t="shared" ref="G135" si="43">IF((SUM(H135)+SUM(I135)+SUM(J135)+SUM(K135))=0,"",(SUM(H135)+SUM(I135)+SUM(J135)+SUM(K135)))</f>
        <v/>
      </c>
      <c r="H135" s="31"/>
      <c r="I135" s="31"/>
      <c r="J135" s="31"/>
      <c r="K135" s="37"/>
      <c r="M135" s="34"/>
    </row>
    <row r="136" spans="1:13" ht="15.75" x14ac:dyDescent="0.25">
      <c r="A136" s="97" t="s">
        <v>216</v>
      </c>
      <c r="B136" s="97"/>
      <c r="C136" s="32">
        <v>31</v>
      </c>
      <c r="D136" s="32"/>
      <c r="E136" s="32"/>
      <c r="F136" s="32"/>
      <c r="G136" s="32"/>
      <c r="H136" s="32"/>
      <c r="I136" s="32"/>
      <c r="J136" s="32"/>
      <c r="K136" s="42"/>
      <c r="M136" s="34"/>
    </row>
    <row r="137" spans="1:13" ht="15.75" x14ac:dyDescent="0.25">
      <c r="A137" s="97" t="s">
        <v>217</v>
      </c>
      <c r="B137" s="97"/>
      <c r="C137" s="32">
        <v>32</v>
      </c>
      <c r="D137" s="32">
        <f>SUM(D138:D141)</f>
        <v>0</v>
      </c>
      <c r="E137" s="32">
        <f>SUM(E138:E141)</f>
        <v>0</v>
      </c>
      <c r="F137" s="32">
        <f>SUM(F138:F141)</f>
        <v>0</v>
      </c>
      <c r="G137" s="32">
        <f>SUM(G138:G141)</f>
        <v>0</v>
      </c>
      <c r="H137" s="32">
        <f t="shared" ref="H137:K137" si="44">SUM(H138:H141)</f>
        <v>0</v>
      </c>
      <c r="I137" s="32">
        <f t="shared" si="44"/>
        <v>0</v>
      </c>
      <c r="J137" s="32">
        <f t="shared" si="44"/>
        <v>0</v>
      </c>
      <c r="K137" s="32">
        <f t="shared" si="44"/>
        <v>0</v>
      </c>
      <c r="M137" s="34"/>
    </row>
    <row r="138" spans="1:13" ht="15.75" x14ac:dyDescent="0.25">
      <c r="A138" s="95" t="s">
        <v>218</v>
      </c>
      <c r="B138" s="95"/>
      <c r="C138" s="35" t="s">
        <v>219</v>
      </c>
      <c r="D138" s="31"/>
      <c r="E138" s="31"/>
      <c r="F138" s="31" t="str">
        <f t="shared" ref="F138:F141" si="45">IF(OR(E138="",E138=0),"",E138)</f>
        <v/>
      </c>
      <c r="G138" s="31" t="str">
        <f t="shared" ref="G138" si="46">IF((SUM(H138)+SUM(I138)+SUM(J138)+SUM(K138))=0,"",(SUM(H138)+SUM(I138)+SUM(J138)+SUM(K138)))</f>
        <v/>
      </c>
      <c r="H138" s="31"/>
      <c r="I138" s="31"/>
      <c r="J138" s="31"/>
      <c r="K138" s="37"/>
      <c r="M138" s="34"/>
    </row>
    <row r="139" spans="1:13" ht="15.75" x14ac:dyDescent="0.25">
      <c r="A139" s="95" t="s">
        <v>220</v>
      </c>
      <c r="B139" s="95"/>
      <c r="C139" s="35" t="s">
        <v>221</v>
      </c>
      <c r="D139" s="31"/>
      <c r="E139" s="31"/>
      <c r="F139" s="31" t="str">
        <f t="shared" si="45"/>
        <v/>
      </c>
      <c r="G139" s="31" t="str">
        <f t="shared" ref="G139:G141" si="47">IF((SUM(H139)+SUM(I139)+SUM(J139)+SUM(K139))=0,"",(SUM(H139)+SUM(I139)+SUM(J139)+SUM(K139)))</f>
        <v/>
      </c>
      <c r="H139" s="31"/>
      <c r="I139" s="31"/>
      <c r="J139" s="31"/>
      <c r="K139" s="37"/>
      <c r="M139" s="34"/>
    </row>
    <row r="140" spans="1:13" ht="15.75" x14ac:dyDescent="0.25">
      <c r="A140" s="95" t="s">
        <v>222</v>
      </c>
      <c r="B140" s="95"/>
      <c r="C140" s="35" t="s">
        <v>223</v>
      </c>
      <c r="D140" s="31"/>
      <c r="E140" s="31"/>
      <c r="F140" s="31" t="str">
        <f t="shared" si="45"/>
        <v/>
      </c>
      <c r="G140" s="31" t="str">
        <f t="shared" si="47"/>
        <v/>
      </c>
      <c r="H140" s="31"/>
      <c r="I140" s="31"/>
      <c r="J140" s="31"/>
      <c r="K140" s="37"/>
      <c r="M140" s="34"/>
    </row>
    <row r="141" spans="1:13" ht="15.75" x14ac:dyDescent="0.25">
      <c r="A141" s="95" t="s">
        <v>224</v>
      </c>
      <c r="B141" s="95"/>
      <c r="C141" s="35" t="s">
        <v>225</v>
      </c>
      <c r="D141" s="31"/>
      <c r="E141" s="31"/>
      <c r="F141" s="31" t="str">
        <f t="shared" si="45"/>
        <v/>
      </c>
      <c r="G141" s="31" t="str">
        <f t="shared" si="47"/>
        <v/>
      </c>
      <c r="H141" s="31"/>
      <c r="I141" s="31"/>
      <c r="J141" s="31"/>
      <c r="K141" s="37"/>
      <c r="M141" s="34"/>
    </row>
    <row r="142" spans="1:13" ht="15.75" x14ac:dyDescent="0.25">
      <c r="A142" s="97" t="s">
        <v>226</v>
      </c>
      <c r="B142" s="97"/>
      <c r="C142" s="32">
        <v>33</v>
      </c>
      <c r="D142" s="32">
        <f t="shared" ref="D142:K142" si="48">SUM(D136)+SUM(D128)-SUM(D134)-SUM(D137)</f>
        <v>0</v>
      </c>
      <c r="E142" s="32">
        <f t="shared" si="48"/>
        <v>1.2000000002444722E-2</v>
      </c>
      <c r="F142" s="32">
        <f t="shared" si="48"/>
        <v>1.2000000002444722E-2</v>
      </c>
      <c r="G142" s="32">
        <f t="shared" si="48"/>
        <v>1.2000000002444722E-2</v>
      </c>
      <c r="H142" s="32">
        <f t="shared" si="48"/>
        <v>7.9999999998108251E-3</v>
      </c>
      <c r="I142" s="32">
        <f t="shared" si="48"/>
        <v>10344.365999999998</v>
      </c>
      <c r="J142" s="32">
        <f t="shared" si="48"/>
        <v>-9944.6640000000007</v>
      </c>
      <c r="K142" s="32">
        <f t="shared" si="48"/>
        <v>0.30199999999967986</v>
      </c>
      <c r="M142" s="34"/>
    </row>
    <row r="143" spans="1:13" ht="15.75" x14ac:dyDescent="0.25">
      <c r="A143" s="99" t="s">
        <v>227</v>
      </c>
      <c r="B143" s="100"/>
      <c r="C143" s="100"/>
      <c r="D143" s="100"/>
      <c r="E143" s="100"/>
      <c r="F143" s="100"/>
      <c r="G143" s="100"/>
      <c r="H143" s="100"/>
      <c r="I143" s="100"/>
      <c r="J143" s="100"/>
      <c r="K143" s="101"/>
      <c r="M143" s="34"/>
    </row>
    <row r="144" spans="1:13" ht="15.75" x14ac:dyDescent="0.25">
      <c r="A144" s="97" t="s">
        <v>228</v>
      </c>
      <c r="B144" s="97"/>
      <c r="C144" s="32">
        <v>34</v>
      </c>
      <c r="D144" s="32">
        <f>SUM(D145:D150)</f>
        <v>0</v>
      </c>
      <c r="E144" s="32">
        <f>SUM(E145:E150)</f>
        <v>0</v>
      </c>
      <c r="F144" s="32">
        <f t="shared" ref="F144:K144" si="49">SUM(F145:F150)</f>
        <v>0</v>
      </c>
      <c r="G144" s="32">
        <f t="shared" si="49"/>
        <v>0</v>
      </c>
      <c r="H144" s="32">
        <f t="shared" si="49"/>
        <v>0</v>
      </c>
      <c r="I144" s="32">
        <f t="shared" si="49"/>
        <v>0</v>
      </c>
      <c r="J144" s="32">
        <f t="shared" si="49"/>
        <v>0</v>
      </c>
      <c r="K144" s="32">
        <f t="shared" si="49"/>
        <v>0</v>
      </c>
      <c r="M144" s="34"/>
    </row>
    <row r="145" spans="1:13" ht="15.75" x14ac:dyDescent="0.25">
      <c r="A145" s="95" t="s">
        <v>229</v>
      </c>
      <c r="B145" s="95"/>
      <c r="C145" s="35" t="s">
        <v>230</v>
      </c>
      <c r="D145" s="31"/>
      <c r="E145" s="31"/>
      <c r="F145" s="31" t="str">
        <f t="shared" ref="F145:G156" si="50">IF(OR(E145="",E145=0),"",E145)</f>
        <v/>
      </c>
      <c r="G145" s="31" t="str">
        <f t="shared" ref="G145" si="51">IF((SUM(H145)+SUM(I145)+SUM(J145)+SUM(K145))=0,"",(SUM(H145)+SUM(I145)+SUM(J145)+SUM(K145)))</f>
        <v/>
      </c>
      <c r="H145" s="31"/>
      <c r="I145" s="31"/>
      <c r="J145" s="31"/>
      <c r="K145" s="37"/>
      <c r="M145" s="34"/>
    </row>
    <row r="146" spans="1:13" ht="15.75" x14ac:dyDescent="0.25">
      <c r="A146" s="95" t="s">
        <v>231</v>
      </c>
      <c r="B146" s="95"/>
      <c r="C146" s="35" t="s">
        <v>232</v>
      </c>
      <c r="D146" s="31"/>
      <c r="E146" s="31"/>
      <c r="F146" s="31" t="str">
        <f t="shared" si="50"/>
        <v/>
      </c>
      <c r="G146" s="31" t="str">
        <f t="shared" ref="G146:G150" si="52">IF((SUM(H146)+SUM(I146)+SUM(J146)+SUM(K146))=0,"",(SUM(H146)+SUM(I146)+SUM(J146)+SUM(K146)))</f>
        <v/>
      </c>
      <c r="H146" s="31"/>
      <c r="I146" s="31"/>
      <c r="J146" s="31"/>
      <c r="K146" s="37"/>
      <c r="M146" s="34"/>
    </row>
    <row r="147" spans="1:13" ht="15.75" x14ac:dyDescent="0.25">
      <c r="A147" s="95" t="s">
        <v>233</v>
      </c>
      <c r="B147" s="95"/>
      <c r="C147" s="35" t="s">
        <v>234</v>
      </c>
      <c r="D147" s="43"/>
      <c r="E147" s="43"/>
      <c r="F147" s="31" t="str">
        <f t="shared" si="50"/>
        <v/>
      </c>
      <c r="G147" s="31" t="str">
        <f t="shared" si="52"/>
        <v/>
      </c>
      <c r="H147" s="43"/>
      <c r="I147" s="43"/>
      <c r="J147" s="43"/>
      <c r="K147" s="43"/>
      <c r="M147" s="34"/>
    </row>
    <row r="148" spans="1:13" ht="15.75" x14ac:dyDescent="0.25">
      <c r="A148" s="95" t="s">
        <v>235</v>
      </c>
      <c r="B148" s="95"/>
      <c r="C148" s="35" t="s">
        <v>236</v>
      </c>
      <c r="D148" s="31"/>
      <c r="E148" s="31"/>
      <c r="F148" s="31" t="str">
        <f t="shared" si="50"/>
        <v/>
      </c>
      <c r="G148" s="31" t="str">
        <f t="shared" si="52"/>
        <v/>
      </c>
      <c r="H148" s="31"/>
      <c r="I148" s="31"/>
      <c r="J148" s="31"/>
      <c r="K148" s="37"/>
      <c r="M148" s="34"/>
    </row>
    <row r="149" spans="1:13" ht="15.75" x14ac:dyDescent="0.25">
      <c r="A149" s="95" t="s">
        <v>237</v>
      </c>
      <c r="B149" s="95"/>
      <c r="C149" s="35" t="s">
        <v>238</v>
      </c>
      <c r="D149" s="31"/>
      <c r="E149" s="31"/>
      <c r="F149" s="31" t="str">
        <f t="shared" si="50"/>
        <v/>
      </c>
      <c r="G149" s="31" t="str">
        <f t="shared" si="52"/>
        <v/>
      </c>
      <c r="H149" s="31"/>
      <c r="I149" s="31"/>
      <c r="J149" s="31"/>
      <c r="K149" s="37"/>
      <c r="M149" s="34"/>
    </row>
    <row r="150" spans="1:13" ht="15.75" x14ac:dyDescent="0.25">
      <c r="A150" s="95" t="s">
        <v>239</v>
      </c>
      <c r="B150" s="95"/>
      <c r="C150" s="35" t="s">
        <v>240</v>
      </c>
      <c r="D150" s="44"/>
      <c r="E150" s="44"/>
      <c r="F150" s="31" t="str">
        <f t="shared" si="50"/>
        <v/>
      </c>
      <c r="G150" s="31" t="str">
        <f t="shared" si="52"/>
        <v/>
      </c>
      <c r="H150" s="44"/>
      <c r="I150" s="44"/>
      <c r="J150" s="31"/>
      <c r="K150" s="37"/>
      <c r="M150" s="34"/>
    </row>
    <row r="151" spans="1:13" ht="30" customHeight="1" x14ac:dyDescent="0.25">
      <c r="A151" s="97" t="s">
        <v>241</v>
      </c>
      <c r="B151" s="97"/>
      <c r="C151" s="32">
        <v>35</v>
      </c>
      <c r="D151" s="32">
        <f>SUM(D152:D154)</f>
        <v>0</v>
      </c>
      <c r="E151" s="76">
        <f t="shared" ref="E151:K151" si="53">SUM(E152:E154)</f>
        <v>3869.172</v>
      </c>
      <c r="F151" s="76">
        <f t="shared" si="53"/>
        <v>3869.172</v>
      </c>
      <c r="G151" s="76">
        <f t="shared" si="53"/>
        <v>3869.172</v>
      </c>
      <c r="H151" s="76">
        <f t="shared" si="53"/>
        <v>258.048</v>
      </c>
      <c r="I151" s="76">
        <f t="shared" si="53"/>
        <v>627.24599999999998</v>
      </c>
      <c r="J151" s="76">
        <f t="shared" si="53"/>
        <v>1104.9660000000001</v>
      </c>
      <c r="K151" s="76">
        <f t="shared" si="53"/>
        <v>1878.9119999999998</v>
      </c>
      <c r="M151" s="34"/>
    </row>
    <row r="152" spans="1:13" ht="15.75" x14ac:dyDescent="0.25">
      <c r="A152" s="95" t="s">
        <v>422</v>
      </c>
      <c r="B152" s="95"/>
      <c r="C152" s="35" t="s">
        <v>242</v>
      </c>
      <c r="D152" s="31">
        <v>0</v>
      </c>
      <c r="E152" s="74">
        <f t="shared" ref="E152:F152" si="54">E184*0.18</f>
        <v>3869.172</v>
      </c>
      <c r="F152" s="74">
        <f t="shared" si="54"/>
        <v>3869.172</v>
      </c>
      <c r="G152" s="74">
        <f>G184*0.18</f>
        <v>3869.172</v>
      </c>
      <c r="H152" s="74">
        <f t="shared" ref="H152:J152" si="55">H184*0.18</f>
        <v>258.048</v>
      </c>
      <c r="I152" s="74">
        <f t="shared" si="55"/>
        <v>627.24599999999998</v>
      </c>
      <c r="J152" s="74">
        <f t="shared" si="55"/>
        <v>1104.9660000000001</v>
      </c>
      <c r="K152" s="74">
        <f>K184*0.18</f>
        <v>1878.9119999999998</v>
      </c>
      <c r="M152" s="34"/>
    </row>
    <row r="153" spans="1:13" ht="15.75" x14ac:dyDescent="0.25">
      <c r="A153" s="95"/>
      <c r="B153" s="95"/>
      <c r="C153" s="35" t="s">
        <v>243</v>
      </c>
      <c r="D153" s="31"/>
      <c r="E153" s="74"/>
      <c r="F153" s="74" t="str">
        <f t="shared" si="50"/>
        <v/>
      </c>
      <c r="G153" s="74" t="str">
        <f t="shared" ref="G153:G154" si="56">IF((SUM(H153)+SUM(I153)+SUM(J153)+SUM(K153))=0,"",(SUM(H153)+SUM(I153)+SUM(J153)+SUM(K153)))</f>
        <v/>
      </c>
      <c r="H153" s="74"/>
      <c r="I153" s="74"/>
      <c r="J153" s="74"/>
      <c r="K153" s="61"/>
      <c r="M153" s="34"/>
    </row>
    <row r="154" spans="1:13" ht="15.75" x14ac:dyDescent="0.25">
      <c r="A154" s="95"/>
      <c r="B154" s="95"/>
      <c r="C154" s="35" t="s">
        <v>244</v>
      </c>
      <c r="D154" s="31"/>
      <c r="E154" s="74"/>
      <c r="F154" s="74" t="str">
        <f t="shared" si="50"/>
        <v/>
      </c>
      <c r="G154" s="74" t="str">
        <f t="shared" si="56"/>
        <v/>
      </c>
      <c r="H154" s="74"/>
      <c r="I154" s="74"/>
      <c r="J154" s="74"/>
      <c r="K154" s="61"/>
      <c r="M154" s="34"/>
    </row>
    <row r="155" spans="1:13" ht="15.75" x14ac:dyDescent="0.25">
      <c r="A155" s="97" t="s">
        <v>245</v>
      </c>
      <c r="B155" s="97"/>
      <c r="C155" s="32">
        <v>36</v>
      </c>
      <c r="D155" s="32">
        <f>SUM(D156:D157)</f>
        <v>0</v>
      </c>
      <c r="E155" s="76">
        <f t="shared" ref="E155:K155" si="57">SUM(E156:E157)</f>
        <v>5051.418999999999</v>
      </c>
      <c r="F155" s="76">
        <f t="shared" si="57"/>
        <v>5051.418999999999</v>
      </c>
      <c r="G155" s="76">
        <f t="shared" si="57"/>
        <v>5051.418999999999</v>
      </c>
      <c r="H155" s="76">
        <f t="shared" si="57"/>
        <v>340.25</v>
      </c>
      <c r="I155" s="76">
        <f t="shared" si="57"/>
        <v>818.90449999999998</v>
      </c>
      <c r="J155" s="76">
        <f t="shared" si="57"/>
        <v>1442.5945000000002</v>
      </c>
      <c r="K155" s="76">
        <f t="shared" si="57"/>
        <v>2453.0239999999999</v>
      </c>
      <c r="M155" s="34"/>
    </row>
    <row r="156" spans="1:13" ht="15.75" x14ac:dyDescent="0.25">
      <c r="A156" s="95" t="s">
        <v>246</v>
      </c>
      <c r="B156" s="95"/>
      <c r="C156" s="35" t="s">
        <v>247</v>
      </c>
      <c r="D156" s="31">
        <v>0</v>
      </c>
      <c r="E156" s="74">
        <f>E42+E57</f>
        <v>4728.9879999999994</v>
      </c>
      <c r="F156" s="74">
        <f t="shared" si="50"/>
        <v>4728.9879999999994</v>
      </c>
      <c r="G156" s="74">
        <f t="shared" si="50"/>
        <v>4728.9879999999994</v>
      </c>
      <c r="H156" s="74">
        <f>H42+H57</f>
        <v>315.392</v>
      </c>
      <c r="I156" s="74">
        <f>I42+I57</f>
        <v>766.63400000000001</v>
      </c>
      <c r="J156" s="74">
        <f t="shared" ref="J156:K156" si="58">J42+J57</f>
        <v>1350.5140000000001</v>
      </c>
      <c r="K156" s="74">
        <f t="shared" si="58"/>
        <v>2296.4479999999999</v>
      </c>
      <c r="M156" s="34"/>
    </row>
    <row r="157" spans="1:13" ht="15.75" x14ac:dyDescent="0.25">
      <c r="A157" s="95" t="s">
        <v>248</v>
      </c>
      <c r="B157" s="95"/>
      <c r="C157" s="35" t="s">
        <v>249</v>
      </c>
      <c r="D157" s="31">
        <v>0</v>
      </c>
      <c r="E157" s="74">
        <f t="shared" ref="E157:F157" si="59">E184*0.015</f>
        <v>322.43099999999998</v>
      </c>
      <c r="F157" s="74">
        <f t="shared" si="59"/>
        <v>322.43099999999998</v>
      </c>
      <c r="G157" s="74">
        <f>G184*0.015</f>
        <v>322.43099999999998</v>
      </c>
      <c r="H157" s="74">
        <f>H247*1.5%</f>
        <v>24.858000000000001</v>
      </c>
      <c r="I157" s="74">
        <f>I184*0.015</f>
        <v>52.270499999999998</v>
      </c>
      <c r="J157" s="74">
        <f>J184*0.015</f>
        <v>92.080500000000001</v>
      </c>
      <c r="K157" s="74">
        <f>K184*0.015</f>
        <v>156.57599999999999</v>
      </c>
      <c r="M157" s="34"/>
    </row>
    <row r="158" spans="1:13" ht="15.75" x14ac:dyDescent="0.25">
      <c r="A158" s="97" t="s">
        <v>250</v>
      </c>
      <c r="B158" s="97"/>
      <c r="C158" s="32">
        <v>37</v>
      </c>
      <c r="D158" s="32">
        <f>D159+D162</f>
        <v>0</v>
      </c>
      <c r="E158" s="76">
        <f t="shared" ref="E158:K158" si="60">E159+E162</f>
        <v>0</v>
      </c>
      <c r="F158" s="76">
        <f t="shared" si="60"/>
        <v>0</v>
      </c>
      <c r="G158" s="76">
        <f t="shared" si="60"/>
        <v>0</v>
      </c>
      <c r="H158" s="76">
        <f t="shared" si="60"/>
        <v>0</v>
      </c>
      <c r="I158" s="76">
        <f t="shared" si="60"/>
        <v>0</v>
      </c>
      <c r="J158" s="76">
        <f t="shared" si="60"/>
        <v>0</v>
      </c>
      <c r="K158" s="76">
        <f t="shared" si="60"/>
        <v>0</v>
      </c>
      <c r="M158" s="34"/>
    </row>
    <row r="159" spans="1:13" ht="15.75" x14ac:dyDescent="0.25">
      <c r="A159" s="102" t="s">
        <v>251</v>
      </c>
      <c r="B159" s="102"/>
      <c r="C159" s="45" t="s">
        <v>252</v>
      </c>
      <c r="D159" s="44">
        <f>SUM(D160:D161)</f>
        <v>0</v>
      </c>
      <c r="E159" s="82">
        <f t="shared" ref="E159:K159" si="61">SUM(E160:E161)</f>
        <v>0</v>
      </c>
      <c r="F159" s="82">
        <f t="shared" si="61"/>
        <v>0</v>
      </c>
      <c r="G159" s="82">
        <f t="shared" si="61"/>
        <v>0</v>
      </c>
      <c r="H159" s="82">
        <f t="shared" si="61"/>
        <v>0</v>
      </c>
      <c r="I159" s="82">
        <f t="shared" si="61"/>
        <v>0</v>
      </c>
      <c r="J159" s="82">
        <f t="shared" si="61"/>
        <v>0</v>
      </c>
      <c r="K159" s="82">
        <f t="shared" si="61"/>
        <v>0</v>
      </c>
      <c r="M159" s="34"/>
    </row>
    <row r="160" spans="1:13" ht="15.75" x14ac:dyDescent="0.25">
      <c r="A160" s="95" t="s">
        <v>253</v>
      </c>
      <c r="B160" s="95"/>
      <c r="C160" s="35" t="s">
        <v>254</v>
      </c>
      <c r="D160" s="31"/>
      <c r="E160" s="74"/>
      <c r="F160" s="74" t="str">
        <f t="shared" ref="F160:F161" si="62">IF(OR(E160="",E160=0),"",E160)</f>
        <v/>
      </c>
      <c r="G160" s="74" t="str">
        <f t="shared" ref="G160:G161" si="63">IF((SUM(H160)+SUM(I160)+SUM(J160)+SUM(K160))=0,"",(SUM(H160)+SUM(I160)+SUM(J160)+SUM(K160)))</f>
        <v/>
      </c>
      <c r="H160" s="74"/>
      <c r="I160" s="74"/>
      <c r="J160" s="74"/>
      <c r="K160" s="61"/>
      <c r="M160" s="34"/>
    </row>
    <row r="161" spans="1:13" ht="15.75" x14ac:dyDescent="0.25">
      <c r="A161" s="95" t="s">
        <v>255</v>
      </c>
      <c r="B161" s="95"/>
      <c r="C161" s="35" t="s">
        <v>256</v>
      </c>
      <c r="D161" s="31"/>
      <c r="E161" s="74"/>
      <c r="F161" s="74" t="str">
        <f t="shared" si="62"/>
        <v/>
      </c>
      <c r="G161" s="74" t="str">
        <f t="shared" si="63"/>
        <v/>
      </c>
      <c r="H161" s="74"/>
      <c r="I161" s="74"/>
      <c r="J161" s="74"/>
      <c r="K161" s="61"/>
      <c r="M161" s="34"/>
    </row>
    <row r="162" spans="1:13" ht="15.75" x14ac:dyDescent="0.25">
      <c r="A162" s="102" t="s">
        <v>257</v>
      </c>
      <c r="B162" s="102"/>
      <c r="C162" s="45" t="s">
        <v>258</v>
      </c>
      <c r="D162" s="44">
        <f>SUM(D163:D164)</f>
        <v>0</v>
      </c>
      <c r="E162" s="82">
        <f t="shared" ref="E162:K162" si="64">SUM(E163:E164)</f>
        <v>0</v>
      </c>
      <c r="F162" s="82">
        <f t="shared" si="64"/>
        <v>0</v>
      </c>
      <c r="G162" s="82">
        <f t="shared" si="64"/>
        <v>0</v>
      </c>
      <c r="H162" s="82">
        <f t="shared" si="64"/>
        <v>0</v>
      </c>
      <c r="I162" s="82">
        <f t="shared" si="64"/>
        <v>0</v>
      </c>
      <c r="J162" s="82">
        <f t="shared" si="64"/>
        <v>0</v>
      </c>
      <c r="K162" s="82">
        <f t="shared" si="64"/>
        <v>0</v>
      </c>
      <c r="M162" s="34"/>
    </row>
    <row r="163" spans="1:13" ht="15.75" x14ac:dyDescent="0.25">
      <c r="A163" s="95" t="s">
        <v>253</v>
      </c>
      <c r="B163" s="95"/>
      <c r="C163" s="35" t="s">
        <v>259</v>
      </c>
      <c r="D163" s="31"/>
      <c r="E163" s="74"/>
      <c r="F163" s="74" t="str">
        <f t="shared" ref="F163:F164" si="65">IF(OR(E163="",E163=0),"",E163)</f>
        <v/>
      </c>
      <c r="G163" s="74" t="str">
        <f t="shared" ref="G163:G164" si="66">IF((SUM(H163)+SUM(I163)+SUM(J163)+SUM(K163))=0,"",(SUM(H163)+SUM(I163)+SUM(J163)+SUM(K163)))</f>
        <v/>
      </c>
      <c r="H163" s="74"/>
      <c r="I163" s="74"/>
      <c r="J163" s="74"/>
      <c r="K163" s="61"/>
      <c r="M163" s="34"/>
    </row>
    <row r="164" spans="1:13" ht="15.75" x14ac:dyDescent="0.25">
      <c r="A164" s="95" t="s">
        <v>255</v>
      </c>
      <c r="B164" s="95"/>
      <c r="C164" s="35" t="s">
        <v>260</v>
      </c>
      <c r="D164" s="31"/>
      <c r="E164" s="74"/>
      <c r="F164" s="74" t="str">
        <f t="shared" si="65"/>
        <v/>
      </c>
      <c r="G164" s="74" t="str">
        <f t="shared" si="66"/>
        <v/>
      </c>
      <c r="H164" s="74"/>
      <c r="I164" s="74"/>
      <c r="J164" s="74"/>
      <c r="K164" s="61"/>
      <c r="M164" s="34"/>
    </row>
    <row r="165" spans="1:13" ht="15.75" x14ac:dyDescent="0.25">
      <c r="A165" s="97" t="s">
        <v>261</v>
      </c>
      <c r="B165" s="97"/>
      <c r="C165" s="32">
        <v>38</v>
      </c>
      <c r="D165" s="32">
        <f>D158+D155+D151+D144</f>
        <v>0</v>
      </c>
      <c r="E165" s="76">
        <f t="shared" ref="E165:K165" si="67">E158+E155+E151+E144</f>
        <v>8920.5909999999985</v>
      </c>
      <c r="F165" s="76">
        <f t="shared" si="67"/>
        <v>8920.5909999999985</v>
      </c>
      <c r="G165" s="76">
        <f t="shared" si="67"/>
        <v>8920.5909999999985</v>
      </c>
      <c r="H165" s="76">
        <f t="shared" si="67"/>
        <v>598.298</v>
      </c>
      <c r="I165" s="76">
        <f t="shared" si="67"/>
        <v>1446.1505</v>
      </c>
      <c r="J165" s="76">
        <f t="shared" si="67"/>
        <v>2547.5605000000005</v>
      </c>
      <c r="K165" s="76">
        <f t="shared" si="67"/>
        <v>4331.9359999999997</v>
      </c>
      <c r="M165" s="34"/>
    </row>
    <row r="166" spans="1:13" ht="15.75" x14ac:dyDescent="0.25">
      <c r="A166" s="99" t="s">
        <v>262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1"/>
      <c r="M166" s="34"/>
    </row>
    <row r="167" spans="1:13" ht="15.75" x14ac:dyDescent="0.25">
      <c r="A167" s="95" t="s">
        <v>263</v>
      </c>
      <c r="B167" s="95"/>
      <c r="C167" s="32">
        <v>39</v>
      </c>
      <c r="D167" s="44"/>
      <c r="E167" s="44"/>
      <c r="F167" s="44"/>
      <c r="G167" s="44"/>
      <c r="H167" s="44"/>
      <c r="I167" s="44"/>
      <c r="J167" s="44"/>
      <c r="K167" s="44"/>
      <c r="M167" s="34" t="str">
        <f t="shared" ref="M167:M230" si="68">IF(G167="","",IF(G167&lt;&gt;SUM(H167:L167),"!Не вірна інформація","" ))</f>
        <v/>
      </c>
    </row>
    <row r="168" spans="1:13" ht="15.75" x14ac:dyDescent="0.25">
      <c r="A168" s="95" t="s">
        <v>264</v>
      </c>
      <c r="B168" s="95"/>
      <c r="C168" s="32">
        <v>40</v>
      </c>
      <c r="D168" s="43"/>
      <c r="E168" s="43"/>
      <c r="F168" s="43"/>
      <c r="G168" s="43"/>
      <c r="H168" s="43"/>
      <c r="I168" s="43"/>
      <c r="J168" s="43"/>
      <c r="K168" s="43"/>
      <c r="M168" s="34" t="str">
        <f t="shared" si="68"/>
        <v/>
      </c>
    </row>
    <row r="169" spans="1:13" ht="15.75" x14ac:dyDescent="0.25">
      <c r="A169" s="95" t="s">
        <v>265</v>
      </c>
      <c r="B169" s="95"/>
      <c r="C169" s="35" t="s">
        <v>266</v>
      </c>
      <c r="D169" s="31"/>
      <c r="E169" s="31"/>
      <c r="F169" s="31" t="str">
        <f t="shared" ref="F169" si="69">IF(OR(E169="",E169=0),"",E169)</f>
        <v/>
      </c>
      <c r="G169" s="31" t="str">
        <f t="shared" ref="G169" si="70">IF((SUM(H169)+SUM(I169)+SUM(J169)+SUM(K169))=0,"",(SUM(H169)+SUM(I169)+SUM(J169)+SUM(K169)))</f>
        <v/>
      </c>
      <c r="H169" s="31"/>
      <c r="I169" s="31"/>
      <c r="J169" s="31"/>
      <c r="K169" s="31"/>
      <c r="M169" s="34" t="str">
        <f t="shared" si="68"/>
        <v/>
      </c>
    </row>
    <row r="170" spans="1:13" ht="15.75" x14ac:dyDescent="0.25">
      <c r="A170" s="95" t="s">
        <v>267</v>
      </c>
      <c r="B170" s="95"/>
      <c r="C170" s="32">
        <v>41</v>
      </c>
      <c r="D170" s="43"/>
      <c r="E170" s="43"/>
      <c r="F170" s="43"/>
      <c r="G170" s="43"/>
      <c r="H170" s="43"/>
      <c r="I170" s="43"/>
      <c r="J170" s="43"/>
      <c r="K170" s="43"/>
      <c r="M170" s="34" t="str">
        <f t="shared" si="68"/>
        <v/>
      </c>
    </row>
    <row r="171" spans="1:13" ht="15.75" x14ac:dyDescent="0.25">
      <c r="A171" s="95" t="s">
        <v>268</v>
      </c>
      <c r="B171" s="95"/>
      <c r="C171" s="32">
        <v>42</v>
      </c>
      <c r="D171" s="43"/>
      <c r="E171" s="43"/>
      <c r="F171" s="43"/>
      <c r="G171" s="43"/>
      <c r="H171" s="43"/>
      <c r="I171" s="43"/>
      <c r="J171" s="43"/>
      <c r="K171" s="43"/>
      <c r="M171" s="34" t="str">
        <f t="shared" si="68"/>
        <v/>
      </c>
    </row>
    <row r="172" spans="1:13" ht="15.75" x14ac:dyDescent="0.25">
      <c r="A172" s="95" t="s">
        <v>269</v>
      </c>
      <c r="B172" s="95"/>
      <c r="C172" s="32">
        <v>43</v>
      </c>
      <c r="D172" s="32">
        <f>SUM(D168)+SUM(D170)+SUM(D171)</f>
        <v>0</v>
      </c>
      <c r="E172" s="32">
        <f t="shared" ref="E172:K172" si="71">SUM(E168)+SUM(E170)+SUM(E171)</f>
        <v>0</v>
      </c>
      <c r="F172" s="32">
        <f t="shared" si="71"/>
        <v>0</v>
      </c>
      <c r="G172" s="32">
        <f t="shared" si="71"/>
        <v>0</v>
      </c>
      <c r="H172" s="32">
        <f t="shared" si="71"/>
        <v>0</v>
      </c>
      <c r="I172" s="32">
        <f t="shared" si="71"/>
        <v>0</v>
      </c>
      <c r="J172" s="32">
        <f t="shared" si="71"/>
        <v>0</v>
      </c>
      <c r="K172" s="32">
        <f t="shared" si="71"/>
        <v>0</v>
      </c>
      <c r="M172" s="34" t="str">
        <f t="shared" si="68"/>
        <v/>
      </c>
    </row>
    <row r="173" spans="1:13" ht="15.75" x14ac:dyDescent="0.25">
      <c r="A173" s="95" t="s">
        <v>270</v>
      </c>
      <c r="B173" s="95"/>
      <c r="C173" s="32">
        <v>44</v>
      </c>
      <c r="D173" s="32">
        <f>SUM(D174)-SUM(D175)</f>
        <v>0</v>
      </c>
      <c r="E173" s="32">
        <f t="shared" ref="E173:K173" si="72">SUM(E174)-SUM(E175)</f>
        <v>0</v>
      </c>
      <c r="F173" s="32">
        <f t="shared" si="72"/>
        <v>0</v>
      </c>
      <c r="G173" s="32">
        <f t="shared" si="72"/>
        <v>0</v>
      </c>
      <c r="H173" s="32">
        <f t="shared" si="72"/>
        <v>0</v>
      </c>
      <c r="I173" s="32">
        <f t="shared" si="72"/>
        <v>0</v>
      </c>
      <c r="J173" s="32">
        <f t="shared" si="72"/>
        <v>0</v>
      </c>
      <c r="K173" s="32">
        <f t="shared" si="72"/>
        <v>0</v>
      </c>
      <c r="M173" s="34" t="str">
        <f t="shared" si="68"/>
        <v/>
      </c>
    </row>
    <row r="174" spans="1:13" ht="15.75" x14ac:dyDescent="0.25">
      <c r="A174" s="95" t="s">
        <v>271</v>
      </c>
      <c r="B174" s="95"/>
      <c r="C174" s="35" t="s">
        <v>272</v>
      </c>
      <c r="D174" s="31"/>
      <c r="E174" s="31"/>
      <c r="F174" s="31"/>
      <c r="G174" s="31"/>
      <c r="H174" s="31"/>
      <c r="I174" s="31"/>
      <c r="J174" s="31"/>
      <c r="K174" s="31"/>
      <c r="M174" s="34" t="str">
        <f t="shared" si="68"/>
        <v/>
      </c>
    </row>
    <row r="175" spans="1:13" ht="15.75" x14ac:dyDescent="0.25">
      <c r="A175" s="95" t="s">
        <v>273</v>
      </c>
      <c r="B175" s="95"/>
      <c r="C175" s="35" t="s">
        <v>274</v>
      </c>
      <c r="D175" s="43">
        <f t="shared" ref="D175:K175" si="73">SUM(D176:D177)</f>
        <v>0</v>
      </c>
      <c r="E175" s="43">
        <f t="shared" si="73"/>
        <v>0</v>
      </c>
      <c r="F175" s="43">
        <f t="shared" si="73"/>
        <v>0</v>
      </c>
      <c r="G175" s="43">
        <f t="shared" si="73"/>
        <v>0</v>
      </c>
      <c r="H175" s="43">
        <f t="shared" si="73"/>
        <v>0</v>
      </c>
      <c r="I175" s="43">
        <f t="shared" si="73"/>
        <v>0</v>
      </c>
      <c r="J175" s="43">
        <f t="shared" si="73"/>
        <v>0</v>
      </c>
      <c r="K175" s="43">
        <f t="shared" si="73"/>
        <v>0</v>
      </c>
      <c r="M175" s="34" t="str">
        <f t="shared" si="68"/>
        <v/>
      </c>
    </row>
    <row r="176" spans="1:13" ht="15.75" x14ac:dyDescent="0.25">
      <c r="A176" s="95" t="s">
        <v>275</v>
      </c>
      <c r="B176" s="95"/>
      <c r="C176" s="35" t="s">
        <v>276</v>
      </c>
      <c r="D176" s="43"/>
      <c r="E176" s="43"/>
      <c r="F176" s="43"/>
      <c r="G176" s="43"/>
      <c r="H176" s="43"/>
      <c r="I176" s="43"/>
      <c r="J176" s="43"/>
      <c r="K176" s="43"/>
      <c r="M176" s="34" t="str">
        <f t="shared" si="68"/>
        <v/>
      </c>
    </row>
    <row r="177" spans="1:13" ht="15.75" x14ac:dyDescent="0.25">
      <c r="A177" s="95" t="s">
        <v>277</v>
      </c>
      <c r="B177" s="95"/>
      <c r="C177" s="35" t="s">
        <v>278</v>
      </c>
      <c r="D177" s="43"/>
      <c r="E177" s="43"/>
      <c r="F177" s="43"/>
      <c r="G177" s="43"/>
      <c r="H177" s="43"/>
      <c r="I177" s="43"/>
      <c r="J177" s="43"/>
      <c r="K177" s="43"/>
      <c r="M177" s="34" t="str">
        <f t="shared" si="68"/>
        <v/>
      </c>
    </row>
    <row r="178" spans="1:13" ht="15.75" x14ac:dyDescent="0.25">
      <c r="A178" s="95" t="s">
        <v>279</v>
      </c>
      <c r="B178" s="95"/>
      <c r="C178" s="32">
        <v>45</v>
      </c>
      <c r="D178" s="43"/>
      <c r="E178" s="43"/>
      <c r="F178" s="43"/>
      <c r="G178" s="43"/>
      <c r="H178" s="43"/>
      <c r="I178" s="43"/>
      <c r="J178" s="43"/>
      <c r="K178" s="43"/>
      <c r="M178" s="34" t="str">
        <f t="shared" si="68"/>
        <v/>
      </c>
    </row>
    <row r="179" spans="1:13" ht="15.75" x14ac:dyDescent="0.25">
      <c r="A179" s="95" t="s">
        <v>280</v>
      </c>
      <c r="B179" s="95"/>
      <c r="C179" s="32">
        <v>46</v>
      </c>
      <c r="D179" s="32">
        <f>SUM(D167)+SUM(D172)+SUM(D178)</f>
        <v>0</v>
      </c>
      <c r="E179" s="32">
        <f t="shared" ref="E179:K179" si="74">SUM(E167)+SUM(E172)+SUM(E178)</f>
        <v>0</v>
      </c>
      <c r="F179" s="32">
        <f t="shared" si="74"/>
        <v>0</v>
      </c>
      <c r="G179" s="32">
        <f t="shared" si="74"/>
        <v>0</v>
      </c>
      <c r="H179" s="32">
        <f t="shared" si="74"/>
        <v>0</v>
      </c>
      <c r="I179" s="32">
        <f t="shared" si="74"/>
        <v>0</v>
      </c>
      <c r="J179" s="32">
        <f t="shared" si="74"/>
        <v>0</v>
      </c>
      <c r="K179" s="32">
        <f t="shared" si="74"/>
        <v>0</v>
      </c>
      <c r="M179" s="34" t="str">
        <f t="shared" si="68"/>
        <v/>
      </c>
    </row>
    <row r="180" spans="1:13" ht="15.75" x14ac:dyDescent="0.25">
      <c r="A180" s="99" t="s">
        <v>281</v>
      </c>
      <c r="B180" s="100"/>
      <c r="C180" s="100"/>
      <c r="D180" s="100"/>
      <c r="E180" s="100"/>
      <c r="F180" s="100"/>
      <c r="G180" s="100"/>
      <c r="H180" s="100"/>
      <c r="I180" s="100"/>
      <c r="J180" s="100"/>
      <c r="K180" s="101"/>
      <c r="M180" s="34" t="str">
        <f t="shared" si="68"/>
        <v/>
      </c>
    </row>
    <row r="181" spans="1:13" ht="15.75" x14ac:dyDescent="0.25">
      <c r="A181" s="95" t="s">
        <v>282</v>
      </c>
      <c r="B181" s="95"/>
      <c r="C181" s="31">
        <v>47</v>
      </c>
      <c r="D181" s="31"/>
      <c r="E181" s="31"/>
      <c r="F181" s="31"/>
      <c r="G181" s="31"/>
      <c r="H181" s="31"/>
      <c r="I181" s="31"/>
      <c r="J181" s="31"/>
      <c r="K181" s="37"/>
      <c r="M181" s="34" t="str">
        <f t="shared" si="68"/>
        <v/>
      </c>
    </row>
    <row r="182" spans="1:13" ht="15.75" x14ac:dyDescent="0.25">
      <c r="A182" s="103" t="s">
        <v>283</v>
      </c>
      <c r="B182" s="103"/>
      <c r="C182" s="46" t="s">
        <v>284</v>
      </c>
      <c r="D182" s="33"/>
      <c r="E182" s="83">
        <f>E37</f>
        <v>24267</v>
      </c>
      <c r="F182" s="83">
        <f t="shared" ref="F182:K182" si="75">F37</f>
        <v>24267</v>
      </c>
      <c r="G182" s="83">
        <f t="shared" si="75"/>
        <v>24267</v>
      </c>
      <c r="H182" s="83">
        <f>H37</f>
        <v>1168</v>
      </c>
      <c r="I182" s="83">
        <f t="shared" si="75"/>
        <v>3293.4</v>
      </c>
      <c r="J182" s="83">
        <f t="shared" si="75"/>
        <v>7405.6</v>
      </c>
      <c r="K182" s="83">
        <f t="shared" si="75"/>
        <v>12400</v>
      </c>
      <c r="M182" s="34" t="str">
        <f t="shared" si="68"/>
        <v/>
      </c>
    </row>
    <row r="183" spans="1:13" ht="15.75" x14ac:dyDescent="0.25">
      <c r="A183" s="103" t="s">
        <v>285</v>
      </c>
      <c r="B183" s="103"/>
      <c r="C183" s="46" t="s">
        <v>286</v>
      </c>
      <c r="D183" s="33"/>
      <c r="E183" s="83">
        <f>SUM(E39)+SUM(E38)</f>
        <v>4572.5</v>
      </c>
      <c r="F183" s="83">
        <f t="shared" ref="F183:K183" si="76">SUM(F39)+SUM(F38)</f>
        <v>4572.5</v>
      </c>
      <c r="G183" s="83">
        <f t="shared" si="76"/>
        <v>4572.5</v>
      </c>
      <c r="H183" s="83">
        <f t="shared" si="76"/>
        <v>342.5</v>
      </c>
      <c r="I183" s="83">
        <f t="shared" si="76"/>
        <v>1100</v>
      </c>
      <c r="J183" s="83">
        <f t="shared" si="76"/>
        <v>1080</v>
      </c>
      <c r="K183" s="83">
        <f t="shared" si="76"/>
        <v>2050</v>
      </c>
      <c r="M183" s="34" t="str">
        <f t="shared" si="68"/>
        <v/>
      </c>
    </row>
    <row r="184" spans="1:13" ht="15.75" x14ac:dyDescent="0.25">
      <c r="A184" s="95" t="s">
        <v>287</v>
      </c>
      <c r="B184" s="95"/>
      <c r="C184" s="31">
        <v>48</v>
      </c>
      <c r="D184" s="31"/>
      <c r="E184" s="74">
        <f>SUM(E41)+SUM(E56)</f>
        <v>21495.4</v>
      </c>
      <c r="F184" s="74">
        <f t="shared" ref="F184:K185" si="77">SUM(F41)+SUM(F56)</f>
        <v>21495.4</v>
      </c>
      <c r="G184" s="74">
        <f t="shared" si="77"/>
        <v>21495.4</v>
      </c>
      <c r="H184" s="74">
        <f t="shared" si="77"/>
        <v>1433.6</v>
      </c>
      <c r="I184" s="74">
        <f>SUM(I41)+SUM(I56)</f>
        <v>3484.7</v>
      </c>
      <c r="J184" s="74">
        <f t="shared" si="77"/>
        <v>6138.7000000000007</v>
      </c>
      <c r="K184" s="74">
        <f>SUM(K41)+SUM(K56)</f>
        <v>10438.4</v>
      </c>
      <c r="M184" s="34"/>
    </row>
    <row r="185" spans="1:13" ht="15.75" x14ac:dyDescent="0.25">
      <c r="A185" s="95" t="s">
        <v>288</v>
      </c>
      <c r="B185" s="95"/>
      <c r="C185" s="31">
        <v>49</v>
      </c>
      <c r="D185" s="31"/>
      <c r="E185" s="74">
        <f>SUM(E42)+SUM(E57)</f>
        <v>4728.9879999999994</v>
      </c>
      <c r="F185" s="74">
        <f t="shared" si="77"/>
        <v>4728.9879999999994</v>
      </c>
      <c r="G185" s="74">
        <f t="shared" si="77"/>
        <v>4728.9880000000003</v>
      </c>
      <c r="H185" s="74">
        <f t="shared" si="77"/>
        <v>315.392</v>
      </c>
      <c r="I185" s="74">
        <f t="shared" si="77"/>
        <v>766.63400000000001</v>
      </c>
      <c r="J185" s="74">
        <f t="shared" si="77"/>
        <v>1350.5140000000001</v>
      </c>
      <c r="K185" s="74">
        <f t="shared" si="77"/>
        <v>2296.4479999999999</v>
      </c>
      <c r="M185" s="34"/>
    </row>
    <row r="186" spans="1:13" ht="15.75" x14ac:dyDescent="0.25">
      <c r="A186" s="95" t="s">
        <v>289</v>
      </c>
      <c r="B186" s="95"/>
      <c r="C186" s="31">
        <v>50</v>
      </c>
      <c r="D186" s="31"/>
      <c r="E186" s="74">
        <f>SUM(E44)+SUM(E58)</f>
        <v>5400</v>
      </c>
      <c r="F186" s="74">
        <f t="shared" ref="F186:K186" si="78">SUM(F44)+SUM(F58)</f>
        <v>5400</v>
      </c>
      <c r="G186" s="74">
        <f t="shared" si="78"/>
        <v>5400</v>
      </c>
      <c r="H186" s="74">
        <f t="shared" si="78"/>
        <v>4100</v>
      </c>
      <c r="I186" s="74">
        <f t="shared" si="78"/>
        <v>300</v>
      </c>
      <c r="J186" s="74">
        <f t="shared" si="78"/>
        <v>300</v>
      </c>
      <c r="K186" s="74">
        <f t="shared" si="78"/>
        <v>300</v>
      </c>
      <c r="M186" s="34"/>
    </row>
    <row r="187" spans="1:13" ht="15.75" x14ac:dyDescent="0.25">
      <c r="A187" s="95" t="s">
        <v>290</v>
      </c>
      <c r="B187" s="95"/>
      <c r="C187" s="31">
        <v>51</v>
      </c>
      <c r="D187" s="31"/>
      <c r="E187" s="74">
        <f>SUM(E45)+SUM(E77)</f>
        <v>1070</v>
      </c>
      <c r="F187" s="74">
        <f t="shared" ref="F187:K187" si="79">SUM(F45)+SUM(F77)</f>
        <v>1070</v>
      </c>
      <c r="G187" s="74">
        <f t="shared" si="79"/>
        <v>1070</v>
      </c>
      <c r="H187" s="74">
        <f t="shared" si="79"/>
        <v>300</v>
      </c>
      <c r="I187" s="74">
        <f t="shared" si="79"/>
        <v>170</v>
      </c>
      <c r="J187" s="74">
        <f t="shared" si="79"/>
        <v>300</v>
      </c>
      <c r="K187" s="74">
        <f t="shared" si="79"/>
        <v>300</v>
      </c>
      <c r="M187" s="34"/>
    </row>
    <row r="188" spans="1:13" ht="15.75" x14ac:dyDescent="0.25">
      <c r="A188" s="97" t="s">
        <v>291</v>
      </c>
      <c r="B188" s="97"/>
      <c r="C188" s="32">
        <v>52</v>
      </c>
      <c r="D188" s="32">
        <f>SUM(D184:D187)+SUM(D181)</f>
        <v>0</v>
      </c>
      <c r="E188" s="76">
        <f>SUM(E184:E187)+SUM(E181)</f>
        <v>32694.387999999999</v>
      </c>
      <c r="F188" s="76">
        <f t="shared" ref="F188:K188" si="80">SUM(F184:F187)+SUM(F181)</f>
        <v>32694.387999999999</v>
      </c>
      <c r="G188" s="76">
        <f t="shared" si="80"/>
        <v>32694.388000000003</v>
      </c>
      <c r="H188" s="76">
        <f t="shared" si="80"/>
        <v>6148.9920000000002</v>
      </c>
      <c r="I188" s="76">
        <f t="shared" si="80"/>
        <v>4721.3339999999998</v>
      </c>
      <c r="J188" s="76">
        <f t="shared" si="80"/>
        <v>8089.2140000000009</v>
      </c>
      <c r="K188" s="76">
        <f t="shared" si="80"/>
        <v>13334.848</v>
      </c>
      <c r="M188" s="34"/>
    </row>
    <row r="189" spans="1:13" ht="15.75" x14ac:dyDescent="0.25">
      <c r="A189" s="99" t="s">
        <v>292</v>
      </c>
      <c r="B189" s="100"/>
      <c r="C189" s="100"/>
      <c r="D189" s="100"/>
      <c r="E189" s="100"/>
      <c r="F189" s="100"/>
      <c r="G189" s="100"/>
      <c r="H189" s="100"/>
      <c r="I189" s="100"/>
      <c r="J189" s="100"/>
      <c r="K189" s="101"/>
      <c r="M189" s="34"/>
    </row>
    <row r="190" spans="1:13" ht="15.75" x14ac:dyDescent="0.25">
      <c r="A190" s="97" t="s">
        <v>293</v>
      </c>
      <c r="B190" s="97"/>
      <c r="C190" s="32">
        <v>53</v>
      </c>
      <c r="D190" s="32">
        <f>SUM(D191:D197)</f>
        <v>0</v>
      </c>
      <c r="E190" s="32">
        <f t="shared" ref="E190:K190" si="81">SUM(E191:E197)</f>
        <v>0</v>
      </c>
      <c r="F190" s="32">
        <f t="shared" si="81"/>
        <v>0</v>
      </c>
      <c r="G190" s="32">
        <f t="shared" si="81"/>
        <v>0</v>
      </c>
      <c r="H190" s="32">
        <f t="shared" si="81"/>
        <v>0</v>
      </c>
      <c r="I190" s="32">
        <f t="shared" si="81"/>
        <v>0</v>
      </c>
      <c r="J190" s="32">
        <f t="shared" si="81"/>
        <v>0</v>
      </c>
      <c r="K190" s="32">
        <f t="shared" si="81"/>
        <v>0</v>
      </c>
      <c r="M190" s="34"/>
    </row>
    <row r="191" spans="1:13" ht="15.75" x14ac:dyDescent="0.25">
      <c r="A191" s="95" t="s">
        <v>294</v>
      </c>
      <c r="B191" s="95"/>
      <c r="C191" s="35" t="s">
        <v>295</v>
      </c>
      <c r="D191" s="31"/>
      <c r="E191" s="31"/>
      <c r="F191" s="31" t="str">
        <f t="shared" ref="F191:F217" si="82">IF(OR(E191="",E191=0),"",E191)</f>
        <v/>
      </c>
      <c r="G191" s="31" t="str">
        <f t="shared" ref="G191" si="83">IF((SUM(H191)+SUM(I191)+SUM(J191)+SUM(K191))=0,"",(SUM(H191)+SUM(I191)+SUM(J191)+SUM(K191)))</f>
        <v/>
      </c>
      <c r="H191" s="31"/>
      <c r="I191" s="31"/>
      <c r="J191" s="31"/>
      <c r="K191" s="37"/>
      <c r="M191" s="34"/>
    </row>
    <row r="192" spans="1:13" ht="15.75" x14ac:dyDescent="0.25">
      <c r="A192" s="95" t="s">
        <v>296</v>
      </c>
      <c r="B192" s="95"/>
      <c r="C192" s="35" t="s">
        <v>297</v>
      </c>
      <c r="D192" s="31"/>
      <c r="E192" s="31"/>
      <c r="F192" s="31" t="str">
        <f t="shared" si="82"/>
        <v/>
      </c>
      <c r="G192" s="31" t="str">
        <f t="shared" ref="G192:G197" si="84">IF((SUM(H192)+SUM(I192)+SUM(J192)+SUM(K192))=0,"",(SUM(H192)+SUM(I192)+SUM(J192)+SUM(K192)))</f>
        <v/>
      </c>
      <c r="H192" s="31"/>
      <c r="I192" s="31"/>
      <c r="J192" s="31"/>
      <c r="K192" s="37"/>
      <c r="M192" s="34" t="str">
        <f t="shared" si="68"/>
        <v/>
      </c>
    </row>
    <row r="193" spans="1:13" ht="15.75" x14ac:dyDescent="0.25">
      <c r="A193" s="95" t="s">
        <v>298</v>
      </c>
      <c r="B193" s="95"/>
      <c r="C193" s="35" t="s">
        <v>299</v>
      </c>
      <c r="D193" s="31"/>
      <c r="E193" s="31"/>
      <c r="F193" s="31" t="str">
        <f t="shared" si="82"/>
        <v/>
      </c>
      <c r="G193" s="31" t="str">
        <f t="shared" si="84"/>
        <v/>
      </c>
      <c r="H193" s="31"/>
      <c r="I193" s="31"/>
      <c r="J193" s="31"/>
      <c r="K193" s="37"/>
      <c r="M193" s="34" t="str">
        <f t="shared" si="68"/>
        <v/>
      </c>
    </row>
    <row r="194" spans="1:13" ht="15.75" x14ac:dyDescent="0.25">
      <c r="A194" s="95" t="s">
        <v>300</v>
      </c>
      <c r="B194" s="95"/>
      <c r="C194" s="35" t="s">
        <v>301</v>
      </c>
      <c r="D194" s="31"/>
      <c r="E194" s="31"/>
      <c r="F194" s="31" t="str">
        <f t="shared" si="82"/>
        <v/>
      </c>
      <c r="G194" s="31" t="str">
        <f t="shared" si="84"/>
        <v/>
      </c>
      <c r="H194" s="31"/>
      <c r="I194" s="31"/>
      <c r="J194" s="31"/>
      <c r="K194" s="37"/>
      <c r="M194" s="34" t="str">
        <f t="shared" si="68"/>
        <v/>
      </c>
    </row>
    <row r="195" spans="1:13" ht="15.75" x14ac:dyDescent="0.25">
      <c r="A195" s="95" t="s">
        <v>302</v>
      </c>
      <c r="B195" s="95"/>
      <c r="C195" s="35" t="s">
        <v>303</v>
      </c>
      <c r="D195" s="31"/>
      <c r="E195" s="31"/>
      <c r="F195" s="31" t="str">
        <f t="shared" si="82"/>
        <v/>
      </c>
      <c r="G195" s="31" t="str">
        <f t="shared" si="84"/>
        <v/>
      </c>
      <c r="H195" s="31"/>
      <c r="I195" s="31"/>
      <c r="J195" s="31"/>
      <c r="K195" s="37"/>
      <c r="M195" s="34" t="str">
        <f t="shared" si="68"/>
        <v/>
      </c>
    </row>
    <row r="196" spans="1:13" ht="15.75" x14ac:dyDescent="0.25">
      <c r="A196" s="95" t="s">
        <v>304</v>
      </c>
      <c r="B196" s="95"/>
      <c r="C196" s="35" t="s">
        <v>305</v>
      </c>
      <c r="D196" s="31"/>
      <c r="E196" s="31"/>
      <c r="F196" s="31" t="str">
        <f t="shared" si="82"/>
        <v/>
      </c>
      <c r="G196" s="31" t="str">
        <f t="shared" si="84"/>
        <v/>
      </c>
      <c r="H196" s="31"/>
      <c r="I196" s="31"/>
      <c r="J196" s="31"/>
      <c r="K196" s="37"/>
      <c r="M196" s="34" t="str">
        <f t="shared" si="68"/>
        <v/>
      </c>
    </row>
    <row r="197" spans="1:13" ht="15.75" x14ac:dyDescent="0.25">
      <c r="A197" s="95" t="s">
        <v>306</v>
      </c>
      <c r="B197" s="95"/>
      <c r="C197" s="35" t="s">
        <v>307</v>
      </c>
      <c r="D197" s="31"/>
      <c r="E197" s="31"/>
      <c r="F197" s="31" t="str">
        <f t="shared" si="82"/>
        <v/>
      </c>
      <c r="G197" s="31" t="str">
        <f t="shared" si="84"/>
        <v/>
      </c>
      <c r="H197" s="31"/>
      <c r="I197" s="31"/>
      <c r="J197" s="31"/>
      <c r="K197" s="37"/>
      <c r="M197" s="34" t="str">
        <f t="shared" si="68"/>
        <v/>
      </c>
    </row>
    <row r="198" spans="1:13" ht="15.75" x14ac:dyDescent="0.25">
      <c r="A198" s="97" t="s">
        <v>308</v>
      </c>
      <c r="B198" s="97"/>
      <c r="C198" s="32">
        <v>54</v>
      </c>
      <c r="D198" s="32">
        <f>SUM(D199:D202)</f>
        <v>0</v>
      </c>
      <c r="E198" s="32">
        <f t="shared" ref="E198:K198" si="85">SUM(E199:E202)</f>
        <v>0</v>
      </c>
      <c r="F198" s="32">
        <f t="shared" si="85"/>
        <v>0</v>
      </c>
      <c r="G198" s="32">
        <f t="shared" si="85"/>
        <v>0</v>
      </c>
      <c r="H198" s="32">
        <f t="shared" si="85"/>
        <v>0</v>
      </c>
      <c r="I198" s="32">
        <f t="shared" si="85"/>
        <v>0</v>
      </c>
      <c r="J198" s="32">
        <f t="shared" si="85"/>
        <v>0</v>
      </c>
      <c r="K198" s="32">
        <f t="shared" si="85"/>
        <v>0</v>
      </c>
      <c r="M198" s="34" t="str">
        <f t="shared" si="68"/>
        <v/>
      </c>
    </row>
    <row r="199" spans="1:13" ht="15.75" x14ac:dyDescent="0.25">
      <c r="A199" s="95" t="s">
        <v>309</v>
      </c>
      <c r="B199" s="95"/>
      <c r="C199" s="35" t="s">
        <v>310</v>
      </c>
      <c r="D199" s="31"/>
      <c r="E199" s="31"/>
      <c r="F199" s="31" t="str">
        <f t="shared" si="82"/>
        <v/>
      </c>
      <c r="G199" s="31" t="str">
        <f t="shared" ref="G199" si="86">IF((SUM(H199)+SUM(I199)+SUM(J199)+SUM(K199))=0,"",(SUM(H199)+SUM(I199)+SUM(J199)+SUM(K199)))</f>
        <v/>
      </c>
      <c r="H199" s="31"/>
      <c r="I199" s="31"/>
      <c r="J199" s="31"/>
      <c r="K199" s="37"/>
      <c r="M199" s="34" t="str">
        <f t="shared" si="68"/>
        <v/>
      </c>
    </row>
    <row r="200" spans="1:13" ht="15.75" x14ac:dyDescent="0.25">
      <c r="A200" s="95" t="s">
        <v>311</v>
      </c>
      <c r="B200" s="95"/>
      <c r="C200" s="35" t="s">
        <v>312</v>
      </c>
      <c r="D200" s="31"/>
      <c r="E200" s="31"/>
      <c r="F200" s="31" t="str">
        <f t="shared" si="82"/>
        <v/>
      </c>
      <c r="G200" s="31" t="str">
        <f t="shared" ref="G200:G202" si="87">IF((SUM(H200)+SUM(I200)+SUM(J200)+SUM(K200))=0,"",(SUM(H200)+SUM(I200)+SUM(J200)+SUM(K200)))</f>
        <v/>
      </c>
      <c r="H200" s="31"/>
      <c r="I200" s="31"/>
      <c r="J200" s="31"/>
      <c r="K200" s="37"/>
      <c r="M200" s="34" t="str">
        <f t="shared" si="68"/>
        <v/>
      </c>
    </row>
    <row r="201" spans="1:13" ht="15.75" x14ac:dyDescent="0.25">
      <c r="A201" s="95" t="s">
        <v>313</v>
      </c>
      <c r="B201" s="95"/>
      <c r="C201" s="35" t="s">
        <v>314</v>
      </c>
      <c r="D201" s="31"/>
      <c r="E201" s="31"/>
      <c r="F201" s="31" t="str">
        <f t="shared" si="82"/>
        <v/>
      </c>
      <c r="G201" s="31" t="str">
        <f t="shared" si="87"/>
        <v/>
      </c>
      <c r="H201" s="31"/>
      <c r="I201" s="31"/>
      <c r="J201" s="31"/>
      <c r="K201" s="37"/>
      <c r="M201" s="34" t="str">
        <f t="shared" si="68"/>
        <v/>
      </c>
    </row>
    <row r="202" spans="1:13" ht="15.75" x14ac:dyDescent="0.25">
      <c r="A202" s="95" t="s">
        <v>315</v>
      </c>
      <c r="B202" s="95"/>
      <c r="C202" s="35" t="s">
        <v>316</v>
      </c>
      <c r="D202" s="31"/>
      <c r="E202" s="31"/>
      <c r="F202" s="31" t="str">
        <f t="shared" si="82"/>
        <v/>
      </c>
      <c r="G202" s="31" t="str">
        <f t="shared" si="87"/>
        <v/>
      </c>
      <c r="H202" s="31"/>
      <c r="I202" s="31"/>
      <c r="J202" s="31"/>
      <c r="K202" s="37"/>
      <c r="M202" s="34" t="str">
        <f t="shared" si="68"/>
        <v/>
      </c>
    </row>
    <row r="203" spans="1:13" ht="15.75" x14ac:dyDescent="0.25">
      <c r="A203" s="99" t="s">
        <v>317</v>
      </c>
      <c r="B203" s="100"/>
      <c r="C203" s="100"/>
      <c r="D203" s="100"/>
      <c r="E203" s="100"/>
      <c r="F203" s="100"/>
      <c r="G203" s="100"/>
      <c r="H203" s="100"/>
      <c r="I203" s="100"/>
      <c r="J203" s="100"/>
      <c r="K203" s="101"/>
      <c r="M203" s="34" t="str">
        <f t="shared" si="68"/>
        <v/>
      </c>
    </row>
    <row r="204" spans="1:13" ht="15.75" x14ac:dyDescent="0.25">
      <c r="A204" s="97" t="s">
        <v>318</v>
      </c>
      <c r="B204" s="97"/>
      <c r="C204" s="32">
        <v>55</v>
      </c>
      <c r="D204" s="32"/>
      <c r="E204" s="76">
        <f>E205</f>
        <v>153320.29999999999</v>
      </c>
      <c r="F204" s="76">
        <f t="shared" ref="F204:K204" si="88">F205</f>
        <v>153320.29999999999</v>
      </c>
      <c r="G204" s="76">
        <f t="shared" si="88"/>
        <v>153320.29999999999</v>
      </c>
      <c r="H204" s="76">
        <f t="shared" si="88"/>
        <v>155720.29999999999</v>
      </c>
      <c r="I204" s="76">
        <f t="shared" si="88"/>
        <v>154820.29999999999</v>
      </c>
      <c r="J204" s="76">
        <f t="shared" si="88"/>
        <v>154020.29999999999</v>
      </c>
      <c r="K204" s="76">
        <f t="shared" si="88"/>
        <v>153320.29999999999</v>
      </c>
      <c r="M204" s="34"/>
    </row>
    <row r="205" spans="1:13" ht="15.75" x14ac:dyDescent="0.25">
      <c r="A205" s="97" t="s">
        <v>319</v>
      </c>
      <c r="B205" s="97"/>
      <c r="C205" s="32">
        <v>56</v>
      </c>
      <c r="D205" s="32"/>
      <c r="E205" s="76">
        <f>E206-E207</f>
        <v>153320.29999999999</v>
      </c>
      <c r="F205" s="76">
        <f t="shared" ref="F205:K205" si="89">F206-F207</f>
        <v>153320.29999999999</v>
      </c>
      <c r="G205" s="76">
        <f t="shared" si="89"/>
        <v>153320.29999999999</v>
      </c>
      <c r="H205" s="76">
        <f t="shared" si="89"/>
        <v>155720.29999999999</v>
      </c>
      <c r="I205" s="76">
        <f t="shared" si="89"/>
        <v>154820.29999999999</v>
      </c>
      <c r="J205" s="76">
        <f t="shared" si="89"/>
        <v>154020.29999999999</v>
      </c>
      <c r="K205" s="76">
        <f t="shared" si="89"/>
        <v>153320.29999999999</v>
      </c>
      <c r="M205" s="34"/>
    </row>
    <row r="206" spans="1:13" ht="15.75" x14ac:dyDescent="0.25">
      <c r="A206" s="95" t="s">
        <v>320</v>
      </c>
      <c r="B206" s="95"/>
      <c r="C206" s="35" t="s">
        <v>321</v>
      </c>
      <c r="D206" s="31"/>
      <c r="E206" s="74">
        <v>160320.29999999999</v>
      </c>
      <c r="F206" s="74">
        <f>E206</f>
        <v>160320.29999999999</v>
      </c>
      <c r="G206" s="74">
        <f>F206</f>
        <v>160320.29999999999</v>
      </c>
      <c r="H206" s="74">
        <f>F206</f>
        <v>160320.29999999999</v>
      </c>
      <c r="I206" s="74">
        <f t="shared" ref="I206:K206" si="90">G206</f>
        <v>160320.29999999999</v>
      </c>
      <c r="J206" s="74">
        <f t="shared" si="90"/>
        <v>160320.29999999999</v>
      </c>
      <c r="K206" s="74">
        <f t="shared" si="90"/>
        <v>160320.29999999999</v>
      </c>
      <c r="M206" s="34"/>
    </row>
    <row r="207" spans="1:13" ht="15.75" x14ac:dyDescent="0.25">
      <c r="A207" s="95" t="s">
        <v>322</v>
      </c>
      <c r="B207" s="95"/>
      <c r="C207" s="35" t="s">
        <v>323</v>
      </c>
      <c r="D207" s="31"/>
      <c r="E207" s="74">
        <v>7000</v>
      </c>
      <c r="F207" s="74">
        <f t="shared" ref="F207:F209" si="91">E207</f>
        <v>7000</v>
      </c>
      <c r="G207" s="74">
        <f>K207</f>
        <v>7000</v>
      </c>
      <c r="H207" s="74">
        <v>4600</v>
      </c>
      <c r="I207" s="74">
        <v>5500</v>
      </c>
      <c r="J207" s="74">
        <v>6300</v>
      </c>
      <c r="K207" s="74">
        <v>7000</v>
      </c>
      <c r="M207" s="34"/>
    </row>
    <row r="208" spans="1:13" ht="15.75" x14ac:dyDescent="0.25">
      <c r="A208" s="95" t="s">
        <v>324</v>
      </c>
      <c r="B208" s="95"/>
      <c r="C208" s="35" t="s">
        <v>325</v>
      </c>
      <c r="D208" s="31"/>
      <c r="E208" s="74">
        <f>E206-E207</f>
        <v>153320.29999999999</v>
      </c>
      <c r="F208" s="74">
        <f t="shared" si="91"/>
        <v>153320.29999999999</v>
      </c>
      <c r="G208" s="74">
        <f>K208</f>
        <v>153320.29999999999</v>
      </c>
      <c r="H208" s="74">
        <f>H206-H207</f>
        <v>155720.29999999999</v>
      </c>
      <c r="I208" s="74">
        <f t="shared" ref="I208:K208" si="92">I206-I207</f>
        <v>154820.29999999999</v>
      </c>
      <c r="J208" s="74">
        <f t="shared" si="92"/>
        <v>154020.29999999999</v>
      </c>
      <c r="K208" s="74">
        <f t="shared" si="92"/>
        <v>153320.29999999999</v>
      </c>
      <c r="M208" s="34"/>
    </row>
    <row r="209" spans="1:13" ht="15.75" x14ac:dyDescent="0.25">
      <c r="A209" s="95" t="s">
        <v>326</v>
      </c>
      <c r="B209" s="95"/>
      <c r="C209" s="35" t="s">
        <v>327</v>
      </c>
      <c r="D209" s="31"/>
      <c r="E209" s="74">
        <f>E206</f>
        <v>160320.29999999999</v>
      </c>
      <c r="F209" s="74">
        <f t="shared" si="91"/>
        <v>160320.29999999999</v>
      </c>
      <c r="G209" s="74">
        <f>G206</f>
        <v>160320.29999999999</v>
      </c>
      <c r="H209" s="74">
        <f>H206</f>
        <v>160320.29999999999</v>
      </c>
      <c r="I209" s="74">
        <f t="shared" ref="I209:K209" si="93">I206</f>
        <v>160320.29999999999</v>
      </c>
      <c r="J209" s="74">
        <f t="shared" si="93"/>
        <v>160320.29999999999</v>
      </c>
      <c r="K209" s="74">
        <f t="shared" si="93"/>
        <v>160320.29999999999</v>
      </c>
      <c r="M209" s="34"/>
    </row>
    <row r="210" spans="1:13" ht="15.75" x14ac:dyDescent="0.25">
      <c r="A210" s="95" t="s">
        <v>328</v>
      </c>
      <c r="B210" s="95"/>
      <c r="C210" s="35" t="s">
        <v>329</v>
      </c>
      <c r="D210" s="31"/>
      <c r="E210" s="74"/>
      <c r="F210" s="74"/>
      <c r="G210" s="74"/>
      <c r="H210" s="74"/>
      <c r="I210" s="74"/>
      <c r="J210" s="74"/>
      <c r="K210" s="61"/>
      <c r="M210" s="34"/>
    </row>
    <row r="211" spans="1:13" ht="15.75" x14ac:dyDescent="0.25">
      <c r="A211" s="95" t="s">
        <v>330</v>
      </c>
      <c r="B211" s="95"/>
      <c r="C211" s="35" t="s">
        <v>331</v>
      </c>
      <c r="D211" s="31"/>
      <c r="E211" s="74">
        <v>500</v>
      </c>
      <c r="F211" s="74">
        <f t="shared" si="82"/>
        <v>500</v>
      </c>
      <c r="G211" s="74">
        <f t="shared" ref="G211" si="94">IF((SUM(H211)+SUM(I211)+SUM(J211)+SUM(K211))=0,"",(SUM(H211)+SUM(I211)+SUM(J211)+SUM(K211)))</f>
        <v>500</v>
      </c>
      <c r="H211" s="77">
        <v>100</v>
      </c>
      <c r="I211" s="77">
        <v>200</v>
      </c>
      <c r="J211" s="77">
        <v>100</v>
      </c>
      <c r="K211" s="84">
        <v>100</v>
      </c>
      <c r="M211" s="34"/>
    </row>
    <row r="212" spans="1:13" ht="15.75" x14ac:dyDescent="0.25">
      <c r="A212" s="97" t="s">
        <v>332</v>
      </c>
      <c r="B212" s="97"/>
      <c r="C212" s="35">
        <v>57</v>
      </c>
      <c r="D212" s="32"/>
      <c r="E212" s="76">
        <v>4600</v>
      </c>
      <c r="F212" s="76">
        <f t="shared" si="82"/>
        <v>4600</v>
      </c>
      <c r="G212" s="76">
        <f>K212</f>
        <v>4600</v>
      </c>
      <c r="H212" s="76">
        <v>6500</v>
      </c>
      <c r="I212" s="76">
        <v>11500</v>
      </c>
      <c r="J212" s="76">
        <v>11100</v>
      </c>
      <c r="K212" s="70">
        <v>4600</v>
      </c>
      <c r="M212" s="34"/>
    </row>
    <row r="213" spans="1:13" ht="15.75" x14ac:dyDescent="0.25">
      <c r="A213" s="95" t="s">
        <v>333</v>
      </c>
      <c r="B213" s="95"/>
      <c r="C213" s="35" t="s">
        <v>334</v>
      </c>
      <c r="D213" s="31"/>
      <c r="E213" s="74">
        <v>3600</v>
      </c>
      <c r="F213" s="74">
        <f t="shared" si="82"/>
        <v>3600</v>
      </c>
      <c r="G213" s="74">
        <f>K213</f>
        <v>3600</v>
      </c>
      <c r="H213" s="74">
        <v>5110</v>
      </c>
      <c r="I213" s="74">
        <v>10430</v>
      </c>
      <c r="J213" s="74">
        <v>10100</v>
      </c>
      <c r="K213" s="61">
        <v>3600</v>
      </c>
      <c r="M213" s="34"/>
    </row>
    <row r="214" spans="1:13" ht="15.75" x14ac:dyDescent="0.25">
      <c r="A214" s="97" t="s">
        <v>335</v>
      </c>
      <c r="B214" s="97"/>
      <c r="C214" s="39">
        <v>58</v>
      </c>
      <c r="D214" s="32"/>
      <c r="E214" s="76">
        <f>E205+E212</f>
        <v>157920.29999999999</v>
      </c>
      <c r="F214" s="76">
        <f>F205+F212</f>
        <v>157920.29999999999</v>
      </c>
      <c r="G214" s="76">
        <f t="shared" ref="G214:K214" si="95">G205+G212</f>
        <v>157920.29999999999</v>
      </c>
      <c r="H214" s="76">
        <f>H205+H212</f>
        <v>162220.29999999999</v>
      </c>
      <c r="I214" s="76">
        <f>I205+I212</f>
        <v>166320.29999999999</v>
      </c>
      <c r="J214" s="76">
        <f t="shared" si="95"/>
        <v>165120.29999999999</v>
      </c>
      <c r="K214" s="76">
        <f t="shared" si="95"/>
        <v>157920.29999999999</v>
      </c>
      <c r="M214" s="34"/>
    </row>
    <row r="215" spans="1:13" ht="15.75" x14ac:dyDescent="0.25">
      <c r="A215" s="97" t="s">
        <v>336</v>
      </c>
      <c r="B215" s="97"/>
      <c r="C215" s="39">
        <v>59</v>
      </c>
      <c r="D215" s="32"/>
      <c r="E215" s="76">
        <v>154320.29999999999</v>
      </c>
      <c r="F215" s="76">
        <f>IF(OR(E215="",E215=0),"",E215)</f>
        <v>154320.29999999999</v>
      </c>
      <c r="G215" s="76">
        <f>F215</f>
        <v>154320.29999999999</v>
      </c>
      <c r="H215" s="76">
        <f t="shared" ref="H215:K215" si="96">G215</f>
        <v>154320.29999999999</v>
      </c>
      <c r="I215" s="76">
        <f>H215</f>
        <v>154320.29999999999</v>
      </c>
      <c r="J215" s="76">
        <f t="shared" si="96"/>
        <v>154320.29999999999</v>
      </c>
      <c r="K215" s="76">
        <f t="shared" si="96"/>
        <v>154320.29999999999</v>
      </c>
      <c r="M215" s="34"/>
    </row>
    <row r="216" spans="1:13" ht="15.75" x14ac:dyDescent="0.25">
      <c r="A216" s="97" t="s">
        <v>337</v>
      </c>
      <c r="B216" s="97"/>
      <c r="C216" s="39">
        <v>60</v>
      </c>
      <c r="D216" s="32"/>
      <c r="E216" s="76">
        <f>E214-E215</f>
        <v>3600</v>
      </c>
      <c r="F216" s="76">
        <f t="shared" ref="F216:K216" si="97">F214-F215</f>
        <v>3600</v>
      </c>
      <c r="G216" s="76">
        <f t="shared" si="97"/>
        <v>3600</v>
      </c>
      <c r="H216" s="76">
        <f t="shared" si="97"/>
        <v>7900</v>
      </c>
      <c r="I216" s="76">
        <f t="shared" si="97"/>
        <v>12000</v>
      </c>
      <c r="J216" s="76">
        <f t="shared" si="97"/>
        <v>10800</v>
      </c>
      <c r="K216" s="76">
        <f t="shared" si="97"/>
        <v>3600</v>
      </c>
      <c r="M216" s="34"/>
    </row>
    <row r="217" spans="1:13" ht="15.75" x14ac:dyDescent="0.25">
      <c r="A217" s="97" t="s">
        <v>338</v>
      </c>
      <c r="B217" s="97"/>
      <c r="C217" s="39">
        <v>61</v>
      </c>
      <c r="D217" s="32"/>
      <c r="E217" s="32"/>
      <c r="F217" s="31" t="str">
        <f t="shared" si="82"/>
        <v/>
      </c>
      <c r="G217" s="31" t="str">
        <f t="shared" ref="G217" si="98">IF((SUM(H217)+SUM(I217)+SUM(J217)+SUM(K217))=0,"",(SUM(H217)+SUM(I217)+SUM(J217)+SUM(K217)))</f>
        <v/>
      </c>
      <c r="H217" s="32"/>
      <c r="I217" s="32"/>
      <c r="J217" s="32"/>
      <c r="K217" s="42"/>
      <c r="M217" s="34" t="str">
        <f t="shared" si="68"/>
        <v/>
      </c>
    </row>
    <row r="218" spans="1:13" ht="15.75" x14ac:dyDescent="0.25">
      <c r="A218" s="99" t="s">
        <v>339</v>
      </c>
      <c r="B218" s="100"/>
      <c r="C218" s="100"/>
      <c r="D218" s="100"/>
      <c r="E218" s="100"/>
      <c r="F218" s="100"/>
      <c r="G218" s="100"/>
      <c r="H218" s="100"/>
      <c r="I218" s="100"/>
      <c r="J218" s="100"/>
      <c r="K218" s="101"/>
      <c r="M218" s="34" t="str">
        <f t="shared" si="68"/>
        <v/>
      </c>
    </row>
    <row r="219" spans="1:13" ht="15.75" x14ac:dyDescent="0.25">
      <c r="A219" s="97" t="s">
        <v>340</v>
      </c>
      <c r="B219" s="97"/>
      <c r="C219" s="32">
        <v>62</v>
      </c>
      <c r="D219" s="32">
        <f>SUM(D220:D222)</f>
        <v>0</v>
      </c>
      <c r="E219" s="32">
        <f t="shared" ref="E219:K219" si="99">SUM(E220:E222)</f>
        <v>0</v>
      </c>
      <c r="F219" s="32">
        <f>SUM(F220:F222)</f>
        <v>0</v>
      </c>
      <c r="G219" s="32">
        <f t="shared" si="99"/>
        <v>0</v>
      </c>
      <c r="H219" s="32">
        <f t="shared" si="99"/>
        <v>0</v>
      </c>
      <c r="I219" s="32">
        <f t="shared" si="99"/>
        <v>0</v>
      </c>
      <c r="J219" s="32">
        <f t="shared" si="99"/>
        <v>0</v>
      </c>
      <c r="K219" s="32">
        <f t="shared" si="99"/>
        <v>0</v>
      </c>
      <c r="M219" s="34" t="str">
        <f t="shared" si="68"/>
        <v/>
      </c>
    </row>
    <row r="220" spans="1:13" ht="15.75" x14ac:dyDescent="0.25">
      <c r="A220" s="95" t="s">
        <v>341</v>
      </c>
      <c r="B220" s="95"/>
      <c r="C220" s="35" t="s">
        <v>342</v>
      </c>
      <c r="D220" s="31"/>
      <c r="E220" s="31"/>
      <c r="F220" s="31" t="str">
        <f t="shared" ref="F220:F222" si="100">IF(OR(E220="",E220=0),"",E220)</f>
        <v/>
      </c>
      <c r="G220" s="31" t="str">
        <f t="shared" ref="G220:G222" si="101">IF((SUM(H220)+SUM(I220)+SUM(J220)+SUM(K220))=0,"",(SUM(H220)+SUM(I220)+SUM(J220)+SUM(K220)))</f>
        <v/>
      </c>
      <c r="H220" s="31"/>
      <c r="I220" s="31"/>
      <c r="J220" s="31"/>
      <c r="K220" s="37"/>
      <c r="M220" s="34" t="str">
        <f t="shared" si="68"/>
        <v/>
      </c>
    </row>
    <row r="221" spans="1:13" ht="15.75" x14ac:dyDescent="0.25">
      <c r="A221" s="95" t="s">
        <v>343</v>
      </c>
      <c r="B221" s="95"/>
      <c r="C221" s="35" t="s">
        <v>344</v>
      </c>
      <c r="D221" s="31"/>
      <c r="E221" s="31"/>
      <c r="F221" s="31" t="str">
        <f t="shared" si="100"/>
        <v/>
      </c>
      <c r="G221" s="31" t="str">
        <f t="shared" si="101"/>
        <v/>
      </c>
      <c r="H221" s="31"/>
      <c r="I221" s="31"/>
      <c r="J221" s="31"/>
      <c r="K221" s="37"/>
      <c r="M221" s="34" t="str">
        <f t="shared" si="68"/>
        <v/>
      </c>
    </row>
    <row r="222" spans="1:13" ht="15.75" x14ac:dyDescent="0.25">
      <c r="A222" s="95" t="s">
        <v>345</v>
      </c>
      <c r="B222" s="95"/>
      <c r="C222" s="35" t="s">
        <v>346</v>
      </c>
      <c r="D222" s="31"/>
      <c r="E222" s="31"/>
      <c r="F222" s="31" t="str">
        <f t="shared" si="100"/>
        <v/>
      </c>
      <c r="G222" s="31" t="str">
        <f t="shared" si="101"/>
        <v/>
      </c>
      <c r="H222" s="31"/>
      <c r="I222" s="31"/>
      <c r="J222" s="31"/>
      <c r="K222" s="37"/>
      <c r="M222" s="34" t="str">
        <f t="shared" si="68"/>
        <v/>
      </c>
    </row>
    <row r="223" spans="1:13" ht="15.75" x14ac:dyDescent="0.25">
      <c r="A223" s="97" t="s">
        <v>347</v>
      </c>
      <c r="B223" s="97"/>
      <c r="C223" s="32">
        <v>63</v>
      </c>
      <c r="D223" s="32">
        <f>D224+D227+D230</f>
        <v>0</v>
      </c>
      <c r="E223" s="32">
        <f t="shared" ref="E223:K223" si="102">E224+E227+E230</f>
        <v>0</v>
      </c>
      <c r="F223" s="32">
        <f t="shared" si="102"/>
        <v>0</v>
      </c>
      <c r="G223" s="32">
        <f t="shared" si="102"/>
        <v>0</v>
      </c>
      <c r="H223" s="32">
        <f t="shared" si="102"/>
        <v>0</v>
      </c>
      <c r="I223" s="32">
        <f t="shared" si="102"/>
        <v>0</v>
      </c>
      <c r="J223" s="32">
        <f t="shared" si="102"/>
        <v>0</v>
      </c>
      <c r="K223" s="32">
        <f t="shared" si="102"/>
        <v>0</v>
      </c>
      <c r="M223" s="34" t="str">
        <f t="shared" si="68"/>
        <v/>
      </c>
    </row>
    <row r="224" spans="1:13" ht="15.75" x14ac:dyDescent="0.25">
      <c r="A224" s="102" t="s">
        <v>348</v>
      </c>
      <c r="B224" s="102"/>
      <c r="C224" s="45" t="s">
        <v>349</v>
      </c>
      <c r="D224" s="44">
        <f>SUM(D225:D226)</f>
        <v>0</v>
      </c>
      <c r="E224" s="44">
        <f t="shared" ref="E224:K224" si="103">SUM(E225:E226)</f>
        <v>0</v>
      </c>
      <c r="F224" s="44">
        <f t="shared" si="103"/>
        <v>0</v>
      </c>
      <c r="G224" s="44">
        <f t="shared" si="103"/>
        <v>0</v>
      </c>
      <c r="H224" s="44">
        <f t="shared" si="103"/>
        <v>0</v>
      </c>
      <c r="I224" s="44">
        <f t="shared" si="103"/>
        <v>0</v>
      </c>
      <c r="J224" s="44">
        <f t="shared" si="103"/>
        <v>0</v>
      </c>
      <c r="K224" s="44">
        <f t="shared" si="103"/>
        <v>0</v>
      </c>
      <c r="M224" s="34" t="str">
        <f t="shared" si="68"/>
        <v/>
      </c>
    </row>
    <row r="225" spans="1:13" ht="15.75" x14ac:dyDescent="0.25">
      <c r="A225" s="95" t="s">
        <v>275</v>
      </c>
      <c r="B225" s="95"/>
      <c r="C225" s="35" t="s">
        <v>350</v>
      </c>
      <c r="D225" s="31"/>
      <c r="E225" s="31"/>
      <c r="F225" s="31" t="str">
        <f t="shared" ref="F225:F226" si="104">IF(OR(E225="",E225=0),"",E225)</f>
        <v/>
      </c>
      <c r="G225" s="31" t="str">
        <f t="shared" ref="G225:G226" si="105">IF((SUM(H225)+SUM(I225)+SUM(J225)+SUM(K225))=0,"",(SUM(H225)+SUM(I225)+SUM(J225)+SUM(K225)))</f>
        <v/>
      </c>
      <c r="H225" s="31"/>
      <c r="I225" s="31"/>
      <c r="J225" s="31"/>
      <c r="K225" s="37"/>
      <c r="M225" s="34" t="str">
        <f t="shared" si="68"/>
        <v/>
      </c>
    </row>
    <row r="226" spans="1:13" ht="15.75" x14ac:dyDescent="0.25">
      <c r="A226" s="95" t="s">
        <v>277</v>
      </c>
      <c r="B226" s="95"/>
      <c r="C226" s="35" t="s">
        <v>351</v>
      </c>
      <c r="D226" s="31"/>
      <c r="E226" s="31"/>
      <c r="F226" s="31" t="str">
        <f t="shared" si="104"/>
        <v/>
      </c>
      <c r="G226" s="31" t="str">
        <f t="shared" si="105"/>
        <v/>
      </c>
      <c r="H226" s="31"/>
      <c r="I226" s="31"/>
      <c r="J226" s="31"/>
      <c r="K226" s="37"/>
      <c r="M226" s="34" t="str">
        <f t="shared" si="68"/>
        <v/>
      </c>
    </row>
    <row r="227" spans="1:13" ht="15.75" x14ac:dyDescent="0.25">
      <c r="A227" s="102" t="s">
        <v>352</v>
      </c>
      <c r="B227" s="102"/>
      <c r="C227" s="45" t="s">
        <v>353</v>
      </c>
      <c r="D227" s="44">
        <f>SUM(D228:D229)</f>
        <v>0</v>
      </c>
      <c r="E227" s="44">
        <f>SUM(E228:E229)</f>
        <v>0</v>
      </c>
      <c r="F227" s="44">
        <f t="shared" ref="F227:K227" si="106">SUM(F228:F229)</f>
        <v>0</v>
      </c>
      <c r="G227" s="44">
        <f t="shared" si="106"/>
        <v>0</v>
      </c>
      <c r="H227" s="44">
        <f t="shared" si="106"/>
        <v>0</v>
      </c>
      <c r="I227" s="44">
        <f t="shared" si="106"/>
        <v>0</v>
      </c>
      <c r="J227" s="44">
        <f t="shared" si="106"/>
        <v>0</v>
      </c>
      <c r="K227" s="44">
        <f t="shared" si="106"/>
        <v>0</v>
      </c>
      <c r="M227" s="34" t="str">
        <f t="shared" si="68"/>
        <v/>
      </c>
    </row>
    <row r="228" spans="1:13" ht="15.75" x14ac:dyDescent="0.25">
      <c r="A228" s="95" t="s">
        <v>275</v>
      </c>
      <c r="B228" s="95"/>
      <c r="C228" s="35" t="s">
        <v>354</v>
      </c>
      <c r="D228" s="31"/>
      <c r="E228" s="31"/>
      <c r="F228" s="31" t="str">
        <f t="shared" ref="F228:F229" si="107">IF(OR(E228="",E228=0),"",E228)</f>
        <v/>
      </c>
      <c r="G228" s="31" t="str">
        <f t="shared" ref="G228:G229" si="108">IF((SUM(H228)+SUM(I228)+SUM(J228)+SUM(K228))=0,"",(SUM(H228)+SUM(I228)+SUM(J228)+SUM(K228)))</f>
        <v/>
      </c>
      <c r="H228" s="31"/>
      <c r="I228" s="31"/>
      <c r="J228" s="31"/>
      <c r="K228" s="37"/>
      <c r="M228" s="34" t="str">
        <f t="shared" si="68"/>
        <v/>
      </c>
    </row>
    <row r="229" spans="1:13" ht="15.75" x14ac:dyDescent="0.25">
      <c r="A229" s="95" t="s">
        <v>277</v>
      </c>
      <c r="B229" s="95"/>
      <c r="C229" s="35" t="s">
        <v>355</v>
      </c>
      <c r="D229" s="31"/>
      <c r="E229" s="31"/>
      <c r="F229" s="31" t="str">
        <f t="shared" si="107"/>
        <v/>
      </c>
      <c r="G229" s="31" t="str">
        <f t="shared" si="108"/>
        <v/>
      </c>
      <c r="H229" s="31"/>
      <c r="I229" s="37"/>
      <c r="J229" s="37"/>
      <c r="K229" s="37"/>
      <c r="M229" s="34" t="str">
        <f t="shared" si="68"/>
        <v/>
      </c>
    </row>
    <row r="230" spans="1:13" ht="15.75" x14ac:dyDescent="0.25">
      <c r="A230" s="102" t="s">
        <v>356</v>
      </c>
      <c r="B230" s="102"/>
      <c r="C230" s="45" t="s">
        <v>357</v>
      </c>
      <c r="D230" s="44">
        <f>SUM(D231:D232)</f>
        <v>0</v>
      </c>
      <c r="E230" s="44">
        <f t="shared" ref="E230:K230" si="109">SUM(E231:E232)</f>
        <v>0</v>
      </c>
      <c r="F230" s="44">
        <f t="shared" si="109"/>
        <v>0</v>
      </c>
      <c r="G230" s="44">
        <f t="shared" si="109"/>
        <v>0</v>
      </c>
      <c r="H230" s="44">
        <f t="shared" si="109"/>
        <v>0</v>
      </c>
      <c r="I230" s="44">
        <f t="shared" si="109"/>
        <v>0</v>
      </c>
      <c r="J230" s="44">
        <f t="shared" si="109"/>
        <v>0</v>
      </c>
      <c r="K230" s="44">
        <f t="shared" si="109"/>
        <v>0</v>
      </c>
      <c r="M230" s="34" t="str">
        <f t="shared" si="68"/>
        <v/>
      </c>
    </row>
    <row r="231" spans="1:13" ht="15.75" x14ac:dyDescent="0.25">
      <c r="A231" s="95" t="s">
        <v>275</v>
      </c>
      <c r="B231" s="95"/>
      <c r="C231" s="35" t="s">
        <v>358</v>
      </c>
      <c r="D231" s="37"/>
      <c r="E231" s="37"/>
      <c r="F231" s="31" t="str">
        <f t="shared" ref="F231:F232" si="110">IF(OR(E231="",E231=0),"",E231)</f>
        <v/>
      </c>
      <c r="G231" s="31" t="str">
        <f t="shared" ref="G231:G232" si="111">IF((SUM(H231)+SUM(I231)+SUM(J231)+SUM(K231))=0,"",(SUM(H231)+SUM(I231)+SUM(J231)+SUM(K231)))</f>
        <v/>
      </c>
      <c r="H231" s="37"/>
      <c r="I231" s="37"/>
      <c r="J231" s="37"/>
      <c r="K231" s="37"/>
      <c r="M231" s="34" t="str">
        <f t="shared" ref="M231:M254" si="112">IF(G231="","",IF(G231&lt;&gt;SUM(H231:L231),"!Не вірна інформація","" ))</f>
        <v/>
      </c>
    </row>
    <row r="232" spans="1:13" ht="15.75" x14ac:dyDescent="0.25">
      <c r="A232" s="95" t="s">
        <v>277</v>
      </c>
      <c r="B232" s="95"/>
      <c r="C232" s="35" t="s">
        <v>359</v>
      </c>
      <c r="D232" s="37"/>
      <c r="E232" s="37"/>
      <c r="F232" s="31" t="str">
        <f t="shared" si="110"/>
        <v/>
      </c>
      <c r="G232" s="31" t="str">
        <f t="shared" si="111"/>
        <v/>
      </c>
      <c r="H232" s="37"/>
      <c r="I232" s="37"/>
      <c r="J232" s="37"/>
      <c r="K232" s="37"/>
      <c r="M232" s="34" t="str">
        <f t="shared" si="112"/>
        <v/>
      </c>
    </row>
    <row r="233" spans="1:13" ht="15.75" x14ac:dyDescent="0.25">
      <c r="A233" s="97" t="s">
        <v>360</v>
      </c>
      <c r="B233" s="97"/>
      <c r="C233" s="32">
        <v>64</v>
      </c>
      <c r="D233" s="42">
        <f>SUM(D234:D236)</f>
        <v>0</v>
      </c>
      <c r="E233" s="42">
        <f t="shared" ref="E233:K233" si="113">SUM(E234:E236)</f>
        <v>0</v>
      </c>
      <c r="F233" s="42">
        <f t="shared" si="113"/>
        <v>0</v>
      </c>
      <c r="G233" s="42">
        <f t="shared" si="113"/>
        <v>0</v>
      </c>
      <c r="H233" s="42">
        <f t="shared" si="113"/>
        <v>0</v>
      </c>
      <c r="I233" s="42">
        <f t="shared" si="113"/>
        <v>0</v>
      </c>
      <c r="J233" s="42">
        <f t="shared" si="113"/>
        <v>0</v>
      </c>
      <c r="K233" s="42">
        <f t="shared" si="113"/>
        <v>0</v>
      </c>
      <c r="M233" s="34" t="str">
        <f t="shared" si="112"/>
        <v/>
      </c>
    </row>
    <row r="234" spans="1:13" ht="15.75" x14ac:dyDescent="0.25">
      <c r="A234" s="95" t="s">
        <v>341</v>
      </c>
      <c r="B234" s="95"/>
      <c r="C234" s="35" t="s">
        <v>361</v>
      </c>
      <c r="D234" s="37"/>
      <c r="E234" s="37"/>
      <c r="F234" s="31" t="str">
        <f t="shared" ref="F234:F235" si="114">IF(OR(E234="",E234=0),"",E234)</f>
        <v/>
      </c>
      <c r="G234" s="31" t="str">
        <f t="shared" ref="G234:G235" si="115">IF((SUM(H234)+SUM(I234)+SUM(J234)+SUM(K234))=0,"",(SUM(H234)+SUM(I234)+SUM(J234)+SUM(K234)))</f>
        <v/>
      </c>
      <c r="H234" s="37"/>
      <c r="I234" s="37"/>
      <c r="J234" s="37"/>
      <c r="K234" s="37"/>
      <c r="M234" s="34" t="str">
        <f t="shared" si="112"/>
        <v/>
      </c>
    </row>
    <row r="235" spans="1:13" ht="15.75" x14ac:dyDescent="0.25">
      <c r="A235" s="95" t="s">
        <v>343</v>
      </c>
      <c r="B235" s="95"/>
      <c r="C235" s="35" t="s">
        <v>362</v>
      </c>
      <c r="D235" s="37"/>
      <c r="E235" s="37"/>
      <c r="F235" s="31" t="str">
        <f t="shared" si="114"/>
        <v/>
      </c>
      <c r="G235" s="31" t="str">
        <f t="shared" si="115"/>
        <v/>
      </c>
      <c r="H235" s="37"/>
      <c r="I235" s="37"/>
      <c r="J235" s="37"/>
      <c r="K235" s="37"/>
      <c r="M235" s="34" t="str">
        <f t="shared" si="112"/>
        <v/>
      </c>
    </row>
    <row r="236" spans="1:13" ht="15.75" x14ac:dyDescent="0.25">
      <c r="A236" s="95" t="s">
        <v>345</v>
      </c>
      <c r="B236" s="95"/>
      <c r="C236" s="35" t="s">
        <v>363</v>
      </c>
      <c r="D236" s="37"/>
      <c r="E236" s="37"/>
      <c r="F236" s="37"/>
      <c r="G236" s="37"/>
      <c r="H236" s="37"/>
      <c r="I236" s="37"/>
      <c r="J236" s="37"/>
      <c r="K236" s="37"/>
      <c r="M236" s="34" t="str">
        <f t="shared" si="112"/>
        <v/>
      </c>
    </row>
    <row r="237" spans="1:13" ht="15.75" x14ac:dyDescent="0.25">
      <c r="A237" s="99" t="s">
        <v>364</v>
      </c>
      <c r="B237" s="100"/>
      <c r="C237" s="100"/>
      <c r="D237" s="100"/>
      <c r="E237" s="100"/>
      <c r="F237" s="100"/>
      <c r="G237" s="100"/>
      <c r="H237" s="100"/>
      <c r="I237" s="100"/>
      <c r="J237" s="100"/>
      <c r="K237" s="101"/>
      <c r="M237" s="34" t="str">
        <f t="shared" si="112"/>
        <v/>
      </c>
    </row>
    <row r="238" spans="1:13" ht="15.75" x14ac:dyDescent="0.25">
      <c r="A238" s="97" t="s">
        <v>365</v>
      </c>
      <c r="B238" s="97"/>
      <c r="C238" s="32">
        <v>65</v>
      </c>
      <c r="D238" s="42"/>
      <c r="E238" s="42"/>
      <c r="F238" s="31" t="str">
        <f t="shared" ref="F238:F241" si="116">IF(OR(E238="",E238=0),"",E238)</f>
        <v/>
      </c>
      <c r="G238" s="31" t="str">
        <f t="shared" ref="G238:G241" si="117">IF((SUM(H238)+SUM(I238)+SUM(J238)+SUM(K238))=0,"",(SUM(H238)+SUM(I238)+SUM(J238)+SUM(K238)))</f>
        <v/>
      </c>
      <c r="H238" s="42"/>
      <c r="I238" s="42"/>
      <c r="J238" s="42"/>
      <c r="K238" s="42"/>
      <c r="M238" s="34" t="str">
        <f t="shared" si="112"/>
        <v/>
      </c>
    </row>
    <row r="239" spans="1:13" ht="15.75" x14ac:dyDescent="0.25">
      <c r="A239" s="97" t="s">
        <v>366</v>
      </c>
      <c r="B239" s="97"/>
      <c r="C239" s="32">
        <v>66</v>
      </c>
      <c r="D239" s="42"/>
      <c r="E239" s="42"/>
      <c r="F239" s="31" t="str">
        <f t="shared" si="116"/>
        <v/>
      </c>
      <c r="G239" s="31" t="str">
        <f t="shared" si="117"/>
        <v/>
      </c>
      <c r="H239" s="42"/>
      <c r="I239" s="42"/>
      <c r="J239" s="42"/>
      <c r="K239" s="42"/>
      <c r="M239" s="34" t="str">
        <f t="shared" si="112"/>
        <v/>
      </c>
    </row>
    <row r="240" spans="1:13" ht="15.75" x14ac:dyDescent="0.25">
      <c r="A240" s="97" t="s">
        <v>367</v>
      </c>
      <c r="B240" s="97"/>
      <c r="C240" s="32">
        <v>67</v>
      </c>
      <c r="D240" s="42"/>
      <c r="E240" s="42"/>
      <c r="F240" s="31" t="str">
        <f t="shared" si="116"/>
        <v/>
      </c>
      <c r="G240" s="31" t="str">
        <f t="shared" si="117"/>
        <v/>
      </c>
      <c r="H240" s="42"/>
      <c r="I240" s="42"/>
      <c r="J240" s="42"/>
      <c r="K240" s="42"/>
      <c r="M240" s="34" t="str">
        <f t="shared" si="112"/>
        <v/>
      </c>
    </row>
    <row r="241" spans="1:13" ht="15.75" x14ac:dyDescent="0.25">
      <c r="A241" s="97" t="s">
        <v>368</v>
      </c>
      <c r="B241" s="97"/>
      <c r="C241" s="32">
        <v>68</v>
      </c>
      <c r="D241" s="42"/>
      <c r="E241" s="42"/>
      <c r="F241" s="31" t="str">
        <f t="shared" si="116"/>
        <v/>
      </c>
      <c r="G241" s="31" t="str">
        <f t="shared" si="117"/>
        <v/>
      </c>
      <c r="H241" s="42"/>
      <c r="I241" s="42"/>
      <c r="J241" s="42"/>
      <c r="K241" s="42"/>
      <c r="M241" s="34" t="str">
        <f t="shared" si="112"/>
        <v/>
      </c>
    </row>
    <row r="242" spans="1:13" ht="15.75" x14ac:dyDescent="0.25">
      <c r="A242" s="99" t="s">
        <v>369</v>
      </c>
      <c r="B242" s="100"/>
      <c r="C242" s="100"/>
      <c r="D242" s="100"/>
      <c r="E242" s="100"/>
      <c r="F242" s="100"/>
      <c r="G242" s="100"/>
      <c r="H242" s="100"/>
      <c r="I242" s="100"/>
      <c r="J242" s="100"/>
      <c r="K242" s="101"/>
      <c r="M242" s="34" t="str">
        <f t="shared" si="112"/>
        <v/>
      </c>
    </row>
    <row r="243" spans="1:13" ht="15.75" x14ac:dyDescent="0.25">
      <c r="A243" s="95" t="s">
        <v>370</v>
      </c>
      <c r="B243" s="96"/>
      <c r="C243" s="42">
        <v>69</v>
      </c>
      <c r="D243" s="42">
        <f>SUM(D244:D246)</f>
        <v>0</v>
      </c>
      <c r="E243" s="70">
        <f t="shared" ref="E243:K243" si="118">SUM(E244:E246)</f>
        <v>202.5</v>
      </c>
      <c r="F243" s="70">
        <f t="shared" si="118"/>
        <v>202.5</v>
      </c>
      <c r="G243" s="70">
        <f t="shared" si="118"/>
        <v>202.5</v>
      </c>
      <c r="H243" s="70">
        <f t="shared" si="118"/>
        <v>153.5</v>
      </c>
      <c r="I243" s="70">
        <f t="shared" si="118"/>
        <v>153.5</v>
      </c>
      <c r="J243" s="70">
        <f t="shared" si="118"/>
        <v>202.5</v>
      </c>
      <c r="K243" s="70">
        <f t="shared" si="118"/>
        <v>300.5</v>
      </c>
      <c r="M243" s="34"/>
    </row>
    <row r="244" spans="1:13" ht="15.75" x14ac:dyDescent="0.25">
      <c r="A244" s="95" t="s">
        <v>371</v>
      </c>
      <c r="B244" s="96"/>
      <c r="C244" s="36" t="s">
        <v>372</v>
      </c>
      <c r="D244" s="37"/>
      <c r="E244" s="37">
        <v>1</v>
      </c>
      <c r="F244" s="37">
        <v>1</v>
      </c>
      <c r="G244" s="37">
        <v>1</v>
      </c>
      <c r="H244" s="37">
        <v>1</v>
      </c>
      <c r="I244" s="37">
        <v>1</v>
      </c>
      <c r="J244" s="37">
        <v>1</v>
      </c>
      <c r="K244" s="37">
        <v>1</v>
      </c>
      <c r="M244" s="34"/>
    </row>
    <row r="245" spans="1:13" ht="15.75" x14ac:dyDescent="0.25">
      <c r="A245" s="95" t="s">
        <v>373</v>
      </c>
      <c r="B245" s="96"/>
      <c r="C245" s="36" t="s">
        <v>374</v>
      </c>
      <c r="D245" s="37"/>
      <c r="E245" s="61">
        <f>F245</f>
        <v>20.824999999999999</v>
      </c>
      <c r="F245" s="61">
        <f>G245</f>
        <v>20.824999999999999</v>
      </c>
      <c r="G245" s="61">
        <f>(H245+I245+J245+K245)/4</f>
        <v>20.824999999999999</v>
      </c>
      <c r="H245" s="61">
        <v>20.5</v>
      </c>
      <c r="I245" s="61">
        <v>20.5</v>
      </c>
      <c r="J245" s="61">
        <v>20.8</v>
      </c>
      <c r="K245" s="61">
        <v>21.5</v>
      </c>
      <c r="M245" s="34"/>
    </row>
    <row r="246" spans="1:13" ht="15.75" x14ac:dyDescent="0.25">
      <c r="A246" s="95" t="s">
        <v>375</v>
      </c>
      <c r="B246" s="96"/>
      <c r="C246" s="36" t="s">
        <v>376</v>
      </c>
      <c r="D246" s="37"/>
      <c r="E246" s="61">
        <f>F246</f>
        <v>180.67500000000001</v>
      </c>
      <c r="F246" s="61">
        <f>G246</f>
        <v>180.67500000000001</v>
      </c>
      <c r="G246" s="61">
        <f>(H246+I246+J246+K246)/4</f>
        <v>180.67500000000001</v>
      </c>
      <c r="H246" s="37">
        <v>132</v>
      </c>
      <c r="I246" s="37">
        <v>132</v>
      </c>
      <c r="J246" s="37">
        <v>180.7</v>
      </c>
      <c r="K246" s="37">
        <v>278</v>
      </c>
      <c r="M246" s="34"/>
    </row>
    <row r="247" spans="1:13" ht="15.75" x14ac:dyDescent="0.25">
      <c r="A247" s="97" t="s">
        <v>377</v>
      </c>
      <c r="B247" s="97"/>
      <c r="C247" s="42">
        <v>70</v>
      </c>
      <c r="D247" s="42">
        <f>SUM(D248:D250)</f>
        <v>0</v>
      </c>
      <c r="E247" s="70">
        <f t="shared" ref="E247:K247" si="119">SUM(E248:E250)</f>
        <v>22489.1</v>
      </c>
      <c r="F247" s="70">
        <f t="shared" si="119"/>
        <v>22489.1</v>
      </c>
      <c r="G247" s="70">
        <f t="shared" si="119"/>
        <v>22489.1</v>
      </c>
      <c r="H247" s="70">
        <f t="shared" si="119"/>
        <v>1657.2</v>
      </c>
      <c r="I247" s="70">
        <f t="shared" si="119"/>
        <v>3708.3</v>
      </c>
      <c r="J247" s="70">
        <f t="shared" si="119"/>
        <v>6387.1</v>
      </c>
      <c r="K247" s="70">
        <f t="shared" si="119"/>
        <v>10736.5</v>
      </c>
      <c r="M247" s="34" t="str">
        <f t="shared" si="112"/>
        <v/>
      </c>
    </row>
    <row r="248" spans="1:13" ht="15.75" x14ac:dyDescent="0.25">
      <c r="A248" s="95" t="s">
        <v>371</v>
      </c>
      <c r="B248" s="96"/>
      <c r="C248" s="36" t="s">
        <v>378</v>
      </c>
      <c r="D248" s="37"/>
      <c r="E248" s="61">
        <f>F248</f>
        <v>993.7</v>
      </c>
      <c r="F248" s="74">
        <f>G248</f>
        <v>993.7</v>
      </c>
      <c r="G248" s="74">
        <f>IF((SUM(H248)+SUM(I248)+SUM(J248)+SUM(K248))=0,"",(SUM(H248)+SUM(I248)+SUM(J248)+SUM(K248)))</f>
        <v>993.7</v>
      </c>
      <c r="H248" s="61">
        <v>223.6</v>
      </c>
      <c r="I248" s="61">
        <v>223.6</v>
      </c>
      <c r="J248" s="61">
        <v>248.4</v>
      </c>
      <c r="K248" s="61">
        <v>298.10000000000002</v>
      </c>
      <c r="M248" s="34" t="str">
        <f t="shared" si="112"/>
        <v/>
      </c>
    </row>
    <row r="249" spans="1:13" ht="15.75" x14ac:dyDescent="0.25">
      <c r="A249" s="95" t="s">
        <v>373</v>
      </c>
      <c r="B249" s="96"/>
      <c r="C249" s="36" t="s">
        <v>379</v>
      </c>
      <c r="D249" s="37"/>
      <c r="E249" s="61">
        <f t="shared" ref="E249:F250" si="120">F249</f>
        <v>5006.1000000000004</v>
      </c>
      <c r="F249" s="74">
        <f t="shared" si="120"/>
        <v>5006.1000000000004</v>
      </c>
      <c r="G249" s="74">
        <f t="shared" ref="G249:G250" si="121">IF((SUM(H249)+SUM(I249)+SUM(J249)+SUM(K249))=0,"",(SUM(H249)+SUM(I249)+SUM(J249)+SUM(K249)))</f>
        <v>5006.1000000000004</v>
      </c>
      <c r="H249" s="61">
        <f>H56</f>
        <v>673.6</v>
      </c>
      <c r="I249" s="61">
        <f t="shared" ref="I249:K249" si="122">I56</f>
        <v>984.7</v>
      </c>
      <c r="J249" s="61">
        <f t="shared" si="122"/>
        <v>1371.9</v>
      </c>
      <c r="K249" s="61">
        <f t="shared" si="122"/>
        <v>1975.9</v>
      </c>
      <c r="M249" s="34" t="str">
        <f t="shared" si="112"/>
        <v/>
      </c>
    </row>
    <row r="250" spans="1:13" ht="15.75" x14ac:dyDescent="0.25">
      <c r="A250" s="95" t="s">
        <v>375</v>
      </c>
      <c r="B250" s="96"/>
      <c r="C250" s="36" t="s">
        <v>380</v>
      </c>
      <c r="D250" s="37"/>
      <c r="E250" s="61">
        <f>F250</f>
        <v>16489.3</v>
      </c>
      <c r="F250" s="74">
        <f t="shared" si="120"/>
        <v>16489.3</v>
      </c>
      <c r="G250" s="74">
        <f t="shared" si="121"/>
        <v>16489.3</v>
      </c>
      <c r="H250" s="61">
        <f>H41</f>
        <v>760</v>
      </c>
      <c r="I250" s="61">
        <f t="shared" ref="I250:K250" si="123">I41</f>
        <v>2500</v>
      </c>
      <c r="J250" s="61">
        <f t="shared" si="123"/>
        <v>4766.8</v>
      </c>
      <c r="K250" s="61">
        <f t="shared" si="123"/>
        <v>8462.5</v>
      </c>
      <c r="M250" s="34" t="str">
        <f t="shared" si="112"/>
        <v/>
      </c>
    </row>
    <row r="251" spans="1:13" ht="15.75" x14ac:dyDescent="0.25">
      <c r="A251" s="97" t="s">
        <v>381</v>
      </c>
      <c r="B251" s="97"/>
      <c r="C251" s="42">
        <v>71</v>
      </c>
      <c r="D251" s="42">
        <f>SUM(D252:D254)</f>
        <v>0</v>
      </c>
      <c r="E251" s="70">
        <f>SUM(E252:E254)</f>
        <v>22489.1</v>
      </c>
      <c r="F251" s="70">
        <f t="shared" ref="F251:K251" si="124">SUM(F252:F254)</f>
        <v>22489.1</v>
      </c>
      <c r="G251" s="70">
        <f t="shared" si="124"/>
        <v>22489.1</v>
      </c>
      <c r="H251" s="70">
        <f t="shared" si="124"/>
        <v>1657.2</v>
      </c>
      <c r="I251" s="70">
        <f t="shared" si="124"/>
        <v>3708.3</v>
      </c>
      <c r="J251" s="70">
        <f t="shared" si="124"/>
        <v>6387.1</v>
      </c>
      <c r="K251" s="70">
        <f t="shared" si="124"/>
        <v>10736.5</v>
      </c>
      <c r="M251" s="34" t="str">
        <f t="shared" si="112"/>
        <v/>
      </c>
    </row>
    <row r="252" spans="1:13" ht="15.75" x14ac:dyDescent="0.25">
      <c r="A252" s="95" t="s">
        <v>371</v>
      </c>
      <c r="B252" s="96"/>
      <c r="C252" s="36" t="s">
        <v>382</v>
      </c>
      <c r="D252" s="37"/>
      <c r="E252" s="61">
        <f>G252</f>
        <v>993.7</v>
      </c>
      <c r="F252" s="61">
        <f>G252</f>
        <v>993.7</v>
      </c>
      <c r="G252" s="74">
        <f>IF((SUM(H252)+SUM(I252)+SUM(J252)+SUM(K252))=0,"",(SUM(H252)+SUM(I252)+SUM(J252)+SUM(K252)))</f>
        <v>993.7</v>
      </c>
      <c r="H252" s="61">
        <v>223.6</v>
      </c>
      <c r="I252" s="61">
        <v>223.6</v>
      </c>
      <c r="J252" s="61">
        <v>248.4</v>
      </c>
      <c r="K252" s="61">
        <v>298.10000000000002</v>
      </c>
      <c r="M252" s="34" t="str">
        <f t="shared" si="112"/>
        <v/>
      </c>
    </row>
    <row r="253" spans="1:13" ht="15.75" x14ac:dyDescent="0.25">
      <c r="A253" s="95" t="s">
        <v>373</v>
      </c>
      <c r="B253" s="96"/>
      <c r="C253" s="36" t="s">
        <v>383</v>
      </c>
      <c r="D253" s="37"/>
      <c r="E253" s="61">
        <f>G253</f>
        <v>5006.1000000000004</v>
      </c>
      <c r="F253" s="61">
        <f>G253</f>
        <v>5006.1000000000004</v>
      </c>
      <c r="G253" s="74">
        <f>IF((SUM(H253)+SUM(I253)+SUM(J253)+SUM(K253))=0,"",(SUM(H253)+SUM(I253)+SUM(J253)+SUM(K253)))</f>
        <v>5006.1000000000004</v>
      </c>
      <c r="H253" s="61">
        <f>H249</f>
        <v>673.6</v>
      </c>
      <c r="I253" s="61">
        <f t="shared" ref="H253:K254" si="125">I249</f>
        <v>984.7</v>
      </c>
      <c r="J253" s="61">
        <f t="shared" si="125"/>
        <v>1371.9</v>
      </c>
      <c r="K253" s="61">
        <f t="shared" si="125"/>
        <v>1975.9</v>
      </c>
      <c r="M253" s="34" t="str">
        <f t="shared" si="112"/>
        <v/>
      </c>
    </row>
    <row r="254" spans="1:13" ht="15.75" x14ac:dyDescent="0.25">
      <c r="A254" s="95" t="s">
        <v>375</v>
      </c>
      <c r="B254" s="96"/>
      <c r="C254" s="36" t="s">
        <v>384</v>
      </c>
      <c r="D254" s="37"/>
      <c r="E254" s="74">
        <f>F254</f>
        <v>16489.3</v>
      </c>
      <c r="F254" s="74">
        <f>G254</f>
        <v>16489.3</v>
      </c>
      <c r="G254" s="74">
        <f>IF((SUM(H254)+SUM(I254)+SUM(J254)+SUM(K254))=0,"",(SUM(H254)+SUM(I254)+SUM(J254)+SUM(K254)))</f>
        <v>16489.3</v>
      </c>
      <c r="H254" s="61">
        <f t="shared" si="125"/>
        <v>760</v>
      </c>
      <c r="I254" s="61">
        <f t="shared" si="125"/>
        <v>2500</v>
      </c>
      <c r="J254" s="61">
        <f t="shared" si="125"/>
        <v>4766.8</v>
      </c>
      <c r="K254" s="61">
        <f t="shared" si="125"/>
        <v>8462.5</v>
      </c>
      <c r="M254" s="34" t="str">
        <f t="shared" si="112"/>
        <v/>
      </c>
    </row>
    <row r="255" spans="1:13" ht="26.25" customHeight="1" x14ac:dyDescent="0.25">
      <c r="A255" s="97" t="s">
        <v>385</v>
      </c>
      <c r="B255" s="98"/>
      <c r="C255" s="42">
        <v>72</v>
      </c>
      <c r="D255" s="42">
        <f>SUM(D256:D258)</f>
        <v>0</v>
      </c>
      <c r="E255" s="72">
        <f>SUM(E256:E258)</f>
        <v>127.22519379844962</v>
      </c>
      <c r="F255" s="72">
        <f t="shared" ref="F255:K255" si="126">SUM(F256:F258)</f>
        <v>127.22519379844962</v>
      </c>
      <c r="G255" s="72">
        <f>SUM(G256:G258)</f>
        <v>127.22519379844962</v>
      </c>
      <c r="H255" s="72">
        <f t="shared" si="126"/>
        <v>115</v>
      </c>
      <c r="I255" s="72">
        <f t="shared" si="126"/>
        <v>115</v>
      </c>
      <c r="J255" s="72">
        <f t="shared" si="126"/>
        <v>128.19999999999999</v>
      </c>
      <c r="K255" s="72">
        <f t="shared" si="126"/>
        <v>150.70077519379845</v>
      </c>
    </row>
    <row r="256" spans="1:13" ht="15.75" x14ac:dyDescent="0.25">
      <c r="A256" s="95" t="s">
        <v>371</v>
      </c>
      <c r="B256" s="96"/>
      <c r="C256" s="36" t="s">
        <v>386</v>
      </c>
      <c r="D256" s="37"/>
      <c r="E256" s="73">
        <f>F256</f>
        <v>82.791666666666671</v>
      </c>
      <c r="F256" s="73">
        <f>G256</f>
        <v>82.791666666666671</v>
      </c>
      <c r="G256" s="73">
        <f>(H256+I256+J256+K256)/4</f>
        <v>82.791666666666671</v>
      </c>
      <c r="H256" s="73">
        <v>74.5</v>
      </c>
      <c r="I256" s="73">
        <f>H256</f>
        <v>74.5</v>
      </c>
      <c r="J256" s="73">
        <f>J248/3</f>
        <v>82.8</v>
      </c>
      <c r="K256" s="73">
        <f>K248/3</f>
        <v>99.366666666666674</v>
      </c>
    </row>
    <row r="257" spans="1:11" ht="15.75" x14ac:dyDescent="0.25">
      <c r="A257" s="95" t="s">
        <v>373</v>
      </c>
      <c r="B257" s="96"/>
      <c r="C257" s="36" t="s">
        <v>387</v>
      </c>
      <c r="D257" s="37"/>
      <c r="E257" s="73">
        <f>G257</f>
        <v>27.533527131782947</v>
      </c>
      <c r="F257" s="73">
        <f>G257</f>
        <v>27.533527131782947</v>
      </c>
      <c r="G257" s="73">
        <f>(H257+I257+J257+K257)/4</f>
        <v>27.533527131782947</v>
      </c>
      <c r="H257" s="73">
        <v>25.6</v>
      </c>
      <c r="I257" s="73">
        <v>25.6</v>
      </c>
      <c r="J257" s="73">
        <v>28.3</v>
      </c>
      <c r="K257" s="73">
        <f>K249/3/K245</f>
        <v>30.634108527131783</v>
      </c>
    </row>
    <row r="258" spans="1:11" ht="15.75" x14ac:dyDescent="0.25">
      <c r="A258" s="95" t="s">
        <v>375</v>
      </c>
      <c r="B258" s="96"/>
      <c r="C258" s="36" t="s">
        <v>388</v>
      </c>
      <c r="D258" s="37"/>
      <c r="E258" s="73">
        <f>G258</f>
        <v>16.900000000000002</v>
      </c>
      <c r="F258" s="73">
        <f>G258</f>
        <v>16.900000000000002</v>
      </c>
      <c r="G258" s="73">
        <f>(H258+I258+J258+K258)/4</f>
        <v>16.900000000000002</v>
      </c>
      <c r="H258" s="73">
        <v>14.9</v>
      </c>
      <c r="I258" s="73">
        <v>14.9</v>
      </c>
      <c r="J258" s="73">
        <v>17.100000000000001</v>
      </c>
      <c r="K258" s="73">
        <v>20.7</v>
      </c>
    </row>
    <row r="259" spans="1:11" ht="15.75" x14ac:dyDescent="0.25">
      <c r="A259" s="97" t="s">
        <v>389</v>
      </c>
      <c r="B259" s="98"/>
      <c r="C259" s="42">
        <v>73</v>
      </c>
      <c r="D259" s="42">
        <f>SUM(D260:D262)</f>
        <v>0</v>
      </c>
      <c r="E259" s="42">
        <f t="shared" ref="E259:K259" si="127">SUM(E260:E262)</f>
        <v>0</v>
      </c>
      <c r="F259" s="42">
        <f t="shared" si="127"/>
        <v>0</v>
      </c>
      <c r="G259" s="42">
        <f t="shared" si="127"/>
        <v>0</v>
      </c>
      <c r="H259" s="42">
        <f t="shared" si="127"/>
        <v>0</v>
      </c>
      <c r="I259" s="42">
        <f t="shared" si="127"/>
        <v>0</v>
      </c>
      <c r="J259" s="42">
        <f t="shared" si="127"/>
        <v>0</v>
      </c>
      <c r="K259" s="42">
        <f t="shared" si="127"/>
        <v>0</v>
      </c>
    </row>
    <row r="260" spans="1:11" ht="15.75" x14ac:dyDescent="0.25">
      <c r="A260" s="95" t="s">
        <v>371</v>
      </c>
      <c r="B260" s="96"/>
      <c r="C260" s="36" t="s">
        <v>390</v>
      </c>
      <c r="D260" s="37"/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</row>
    <row r="261" spans="1:11" ht="15.75" x14ac:dyDescent="0.25">
      <c r="A261" s="95" t="s">
        <v>373</v>
      </c>
      <c r="B261" s="96"/>
      <c r="C261" s="36" t="s">
        <v>391</v>
      </c>
      <c r="D261" s="37"/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</row>
    <row r="262" spans="1:11" ht="15.75" x14ac:dyDescent="0.25">
      <c r="A262" s="95" t="s">
        <v>375</v>
      </c>
      <c r="B262" s="96"/>
      <c r="C262" s="36" t="s">
        <v>392</v>
      </c>
      <c r="D262" s="37"/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</row>
    <row r="263" spans="1:11" ht="15.75" x14ac:dyDescent="0.25">
      <c r="A263" s="47"/>
      <c r="B263" s="47"/>
      <c r="C263" s="48"/>
      <c r="D263" s="49"/>
      <c r="E263" s="49"/>
      <c r="F263" s="49"/>
      <c r="G263" s="49"/>
      <c r="H263" s="49"/>
      <c r="I263" s="49"/>
      <c r="J263" s="49"/>
      <c r="K263" s="49"/>
    </row>
    <row r="265" spans="1:11" s="1" customFormat="1" ht="15.75" x14ac:dyDescent="0.25">
      <c r="A265" s="1" t="s">
        <v>393</v>
      </c>
      <c r="C265" s="28" t="s">
        <v>394</v>
      </c>
      <c r="E265" s="94" t="s">
        <v>413</v>
      </c>
      <c r="F265" s="94"/>
      <c r="G265" s="94"/>
    </row>
    <row r="266" spans="1:11" s="1" customFormat="1" ht="15.75" x14ac:dyDescent="0.25">
      <c r="A266" s="28" t="s">
        <v>395</v>
      </c>
      <c r="C266" s="28" t="s">
        <v>396</v>
      </c>
      <c r="F266" s="28" t="s">
        <v>397</v>
      </c>
    </row>
    <row r="267" spans="1:11" s="1" customFormat="1" ht="15.75" x14ac:dyDescent="0.25">
      <c r="A267" s="28"/>
      <c r="C267" s="28"/>
      <c r="F267" s="28"/>
    </row>
    <row r="268" spans="1:11" s="1" customFormat="1" ht="15.75" x14ac:dyDescent="0.25">
      <c r="A268" s="28"/>
      <c r="C268" s="28"/>
      <c r="F268" s="28"/>
    </row>
    <row r="269" spans="1:11" s="29" customFormat="1" ht="18.75" x14ac:dyDescent="0.3">
      <c r="A269" s="29" t="s">
        <v>406</v>
      </c>
      <c r="H269" s="112" t="s">
        <v>420</v>
      </c>
      <c r="I269" s="112"/>
    </row>
  </sheetData>
  <mergeCells count="271">
    <mergeCell ref="H269:I269"/>
    <mergeCell ref="A258:B258"/>
    <mergeCell ref="A259:B259"/>
    <mergeCell ref="A260:B260"/>
    <mergeCell ref="A261:B261"/>
    <mergeCell ref="A262:B262"/>
    <mergeCell ref="E265:G265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K242"/>
    <mergeCell ref="A243:B243"/>
    <mergeCell ref="A244:B244"/>
    <mergeCell ref="A245:B245"/>
    <mergeCell ref="A234:B234"/>
    <mergeCell ref="A235:B235"/>
    <mergeCell ref="A236:B236"/>
    <mergeCell ref="A237:K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K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K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B188"/>
    <mergeCell ref="A189:K189"/>
    <mergeCell ref="A190:B190"/>
    <mergeCell ref="A191:B191"/>
    <mergeCell ref="A180:K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B165"/>
    <mergeCell ref="A166:K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H23:K23"/>
    <mergeCell ref="A25:K25"/>
    <mergeCell ref="A26:B26"/>
    <mergeCell ref="A27:B27"/>
    <mergeCell ref="A28:B28"/>
    <mergeCell ref="A29:B29"/>
    <mergeCell ref="A23:B24"/>
    <mergeCell ref="C23:C24"/>
    <mergeCell ref="D23:D24"/>
    <mergeCell ref="E23:E24"/>
    <mergeCell ref="F23:F24"/>
    <mergeCell ref="G23:G24"/>
    <mergeCell ref="B16:E16"/>
    <mergeCell ref="B17:E17"/>
    <mergeCell ref="A19:K19"/>
    <mergeCell ref="A20:K20"/>
    <mergeCell ref="A21:K21"/>
    <mergeCell ref="A22:I22"/>
    <mergeCell ref="B12:E12"/>
    <mergeCell ref="G12:K12"/>
    <mergeCell ref="B13:E13"/>
    <mergeCell ref="G13:K13"/>
    <mergeCell ref="B14:E14"/>
    <mergeCell ref="B15:E15"/>
    <mergeCell ref="F7:K7"/>
    <mergeCell ref="F8:K8"/>
    <mergeCell ref="B10:E10"/>
    <mergeCell ref="G10:K10"/>
    <mergeCell ref="B11:E11"/>
    <mergeCell ref="G11:K11"/>
    <mergeCell ref="F1:K1"/>
    <mergeCell ref="F2:K2"/>
    <mergeCell ref="F3:K3"/>
    <mergeCell ref="B4:E4"/>
    <mergeCell ref="F4:K4"/>
    <mergeCell ref="F6:I6"/>
  </mergeCells>
  <conditionalFormatting sqref="M26:M254 N36:O36">
    <cfRule type="expression" dxfId="10" priority="1">
      <formula>M26="!Не вірна інформація"</formula>
    </cfRule>
  </conditionalFormatting>
  <pageMargins left="1.1811023622047245" right="0.39370078740157483" top="0.78740157480314965" bottom="0.78740157480314965" header="0.31496062992125984" footer="0.31496062992125984"/>
  <pageSetup paperSize="9" scale="43" fitToHeight="0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270"/>
  <sheetViews>
    <sheetView view="pageBreakPreview" topLeftCell="A79" zoomScale="90" zoomScaleNormal="90" zoomScaleSheetLayoutView="90" workbookViewId="0">
      <selection activeCell="D57" sqref="D57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5703125" style="34" bestFit="1" customWidth="1"/>
    <col min="5" max="5" width="15.7109375" style="50" bestFit="1" customWidth="1"/>
    <col min="6" max="6" width="15.28515625" customWidth="1"/>
    <col min="7" max="7" width="19.7109375" bestFit="1" customWidth="1"/>
    <col min="9" max="9" width="12.7109375" bestFit="1" customWidth="1"/>
  </cols>
  <sheetData>
    <row r="1" spans="1:7" ht="15.75" x14ac:dyDescent="0.25">
      <c r="C1" s="27"/>
      <c r="D1" s="63"/>
      <c r="E1" s="52"/>
      <c r="F1" s="27"/>
      <c r="G1" s="22" t="s">
        <v>398</v>
      </c>
    </row>
    <row r="2" spans="1:7" ht="15.75" x14ac:dyDescent="0.25">
      <c r="C2" s="117" t="s">
        <v>1</v>
      </c>
      <c r="D2" s="117"/>
      <c r="E2" s="117"/>
      <c r="F2" s="117"/>
      <c r="G2" s="117"/>
    </row>
    <row r="3" spans="1:7" ht="15.75" x14ac:dyDescent="0.25">
      <c r="C3" s="117" t="s">
        <v>2</v>
      </c>
      <c r="D3" s="117"/>
      <c r="E3" s="117"/>
      <c r="F3" s="117"/>
      <c r="G3" s="117"/>
    </row>
    <row r="4" spans="1:7" ht="18.75" x14ac:dyDescent="0.25">
      <c r="B4" s="24"/>
      <c r="C4" s="119" t="s">
        <v>3</v>
      </c>
      <c r="D4" s="119"/>
      <c r="E4" s="119"/>
      <c r="F4" s="119"/>
      <c r="G4" s="119"/>
    </row>
    <row r="5" spans="1:7" ht="18.75" x14ac:dyDescent="0.25">
      <c r="B5" s="2"/>
      <c r="C5" s="23"/>
      <c r="D5" s="64"/>
      <c r="E5" s="53"/>
      <c r="F5" s="3"/>
      <c r="G5" s="3"/>
    </row>
    <row r="6" spans="1:7" ht="18.75" x14ac:dyDescent="0.25">
      <c r="B6" s="2"/>
      <c r="C6" s="25" t="s">
        <v>4</v>
      </c>
      <c r="D6" s="64"/>
      <c r="E6" s="53"/>
      <c r="F6" s="25"/>
      <c r="G6" s="25"/>
    </row>
    <row r="7" spans="1:7" ht="18.75" x14ac:dyDescent="0.25">
      <c r="B7" s="2"/>
      <c r="C7" s="113" t="s">
        <v>5</v>
      </c>
      <c r="D7" s="113"/>
      <c r="E7" s="113"/>
      <c r="F7" s="113"/>
      <c r="G7" s="113"/>
    </row>
    <row r="8" spans="1:7" ht="18.75" outlineLevel="1" x14ac:dyDescent="0.25">
      <c r="B8" s="2"/>
      <c r="C8" s="23"/>
      <c r="D8" s="64"/>
      <c r="E8" s="53"/>
      <c r="F8" s="3"/>
      <c r="G8" s="3"/>
    </row>
    <row r="9" spans="1:7" ht="18.75" outlineLevel="1" x14ac:dyDescent="0.25">
      <c r="B9" s="2"/>
    </row>
    <row r="10" spans="1:7" ht="18.75" outlineLevel="1" x14ac:dyDescent="0.25">
      <c r="B10" s="2"/>
      <c r="C10" s="2"/>
      <c r="D10" s="65"/>
      <c r="E10" s="54"/>
      <c r="F10" s="4"/>
      <c r="G10" s="4"/>
    </row>
    <row r="11" spans="1:7" ht="60.75" customHeight="1" x14ac:dyDescent="0.25">
      <c r="A11" s="5" t="s">
        <v>6</v>
      </c>
      <c r="B11" s="137" t="s">
        <v>407</v>
      </c>
      <c r="C11" s="137"/>
      <c r="D11" s="66" t="s">
        <v>7</v>
      </c>
      <c r="E11" s="138">
        <v>45366376</v>
      </c>
      <c r="F11" s="138"/>
      <c r="G11" s="138"/>
    </row>
    <row r="12" spans="1:7" ht="18.75" outlineLevel="1" x14ac:dyDescent="0.25">
      <c r="A12" s="5" t="s">
        <v>8</v>
      </c>
      <c r="B12" s="114" t="s">
        <v>408</v>
      </c>
      <c r="C12" s="114"/>
      <c r="D12" s="66" t="s">
        <v>9</v>
      </c>
      <c r="E12" s="140">
        <v>103824009167</v>
      </c>
      <c r="F12" s="140"/>
      <c r="G12" s="140"/>
    </row>
    <row r="13" spans="1:7" ht="31.5" outlineLevel="1" x14ac:dyDescent="0.25">
      <c r="A13" s="5" t="s">
        <v>10</v>
      </c>
      <c r="B13" s="114" t="s">
        <v>409</v>
      </c>
      <c r="C13" s="114"/>
      <c r="D13" s="66" t="s">
        <v>11</v>
      </c>
      <c r="E13" s="138">
        <v>150</v>
      </c>
      <c r="F13" s="138"/>
      <c r="G13" s="138"/>
    </row>
    <row r="14" spans="1:7" ht="32.25" customHeight="1" outlineLevel="1" x14ac:dyDescent="0.25">
      <c r="A14" s="5" t="s">
        <v>12</v>
      </c>
      <c r="B14" s="114" t="s">
        <v>419</v>
      </c>
      <c r="C14" s="114"/>
      <c r="D14" s="66" t="s">
        <v>13</v>
      </c>
      <c r="E14" s="141" t="s">
        <v>416</v>
      </c>
      <c r="F14" s="142"/>
      <c r="G14" s="143"/>
    </row>
    <row r="15" spans="1:7" ht="31.5" outlineLevel="1" x14ac:dyDescent="0.25">
      <c r="A15" s="5" t="s">
        <v>14</v>
      </c>
      <c r="B15" s="114" t="s">
        <v>414</v>
      </c>
      <c r="C15" s="114"/>
      <c r="D15" s="68"/>
      <c r="E15" s="55"/>
      <c r="F15" s="7"/>
      <c r="G15" s="7"/>
    </row>
    <row r="16" spans="1:7" ht="31.5" outlineLevel="1" x14ac:dyDescent="0.25">
      <c r="A16" s="5" t="s">
        <v>15</v>
      </c>
      <c r="B16" s="114">
        <v>153.5</v>
      </c>
      <c r="C16" s="114"/>
      <c r="D16" s="68"/>
      <c r="E16" s="55"/>
      <c r="F16" s="7"/>
      <c r="G16" s="7"/>
    </row>
    <row r="17" spans="1:7" ht="31.5" outlineLevel="1" x14ac:dyDescent="0.25">
      <c r="A17" s="5" t="s">
        <v>16</v>
      </c>
      <c r="B17" s="114" t="s">
        <v>410</v>
      </c>
      <c r="C17" s="114"/>
      <c r="D17" s="68"/>
      <c r="E17" s="55"/>
      <c r="F17" s="7"/>
      <c r="G17" s="7"/>
    </row>
    <row r="18" spans="1:7" ht="18.75" outlineLevel="1" x14ac:dyDescent="0.25">
      <c r="A18" s="5" t="s">
        <v>17</v>
      </c>
      <c r="B18" s="114" t="s">
        <v>411</v>
      </c>
      <c r="C18" s="114"/>
      <c r="D18" s="68"/>
      <c r="E18" s="55"/>
      <c r="F18" s="7"/>
      <c r="G18" s="7"/>
    </row>
    <row r="19" spans="1:7" x14ac:dyDescent="0.25">
      <c r="A19" s="7"/>
      <c r="B19" s="139"/>
      <c r="C19" s="139"/>
      <c r="D19" s="139"/>
      <c r="E19" s="139"/>
      <c r="F19" s="139"/>
      <c r="G19" s="139"/>
    </row>
    <row r="20" spans="1:7" x14ac:dyDescent="0.25">
      <c r="A20" s="121" t="s">
        <v>399</v>
      </c>
      <c r="B20" s="121"/>
      <c r="C20" s="121"/>
      <c r="D20" s="121"/>
      <c r="E20" s="121"/>
      <c r="F20" s="121"/>
      <c r="G20" s="121"/>
    </row>
    <row r="21" spans="1:7" x14ac:dyDescent="0.25">
      <c r="A21" s="121" t="s">
        <v>424</v>
      </c>
      <c r="B21" s="121"/>
      <c r="C21" s="121"/>
      <c r="D21" s="121"/>
      <c r="E21" s="121"/>
      <c r="F21" s="121"/>
      <c r="G21" s="121"/>
    </row>
    <row r="22" spans="1:7" ht="15.75" x14ac:dyDescent="0.25">
      <c r="A22" s="122" t="s">
        <v>19</v>
      </c>
      <c r="B22" s="122"/>
      <c r="C22" s="122"/>
      <c r="D22" s="122"/>
      <c r="E22" s="122"/>
      <c r="F22" s="122"/>
      <c r="G22" s="122"/>
    </row>
    <row r="23" spans="1:7" x14ac:dyDescent="0.25">
      <c r="A23" s="123"/>
      <c r="B23" s="123"/>
      <c r="C23" s="123"/>
      <c r="D23" s="123"/>
      <c r="E23" s="123"/>
      <c r="F23" s="123"/>
      <c r="G23" s="123"/>
    </row>
    <row r="24" spans="1:7" x14ac:dyDescent="0.25">
      <c r="A24" s="106"/>
      <c r="B24" s="106"/>
      <c r="C24" s="106" t="s">
        <v>20</v>
      </c>
      <c r="D24" s="134" t="s">
        <v>400</v>
      </c>
      <c r="E24" s="135" t="s">
        <v>401</v>
      </c>
      <c r="F24" s="106" t="s">
        <v>402</v>
      </c>
      <c r="G24" s="106" t="s">
        <v>403</v>
      </c>
    </row>
    <row r="25" spans="1:7" x14ac:dyDescent="0.25">
      <c r="A25" s="106"/>
      <c r="B25" s="106"/>
      <c r="C25" s="106"/>
      <c r="D25" s="134"/>
      <c r="E25" s="135"/>
      <c r="F25" s="106"/>
      <c r="G25" s="106"/>
    </row>
    <row r="26" spans="1:7" ht="15.75" x14ac:dyDescent="0.25">
      <c r="A26" s="109" t="s">
        <v>26</v>
      </c>
      <c r="B26" s="109"/>
      <c r="C26" s="109"/>
      <c r="D26" s="109"/>
      <c r="E26" s="109"/>
      <c r="F26" s="109"/>
      <c r="G26" s="109"/>
    </row>
    <row r="27" spans="1:7" ht="15.75" x14ac:dyDescent="0.25">
      <c r="A27" s="111" t="s">
        <v>27</v>
      </c>
      <c r="B27" s="111"/>
      <c r="C27" s="9">
        <v>1</v>
      </c>
      <c r="D27" s="31">
        <v>0</v>
      </c>
      <c r="E27" s="51" t="str">
        <f>IFERROR(IF((INDEX('Додаток 1'!H1:H299,MATCH(C27,'Додаток 1'!C1:C299,0)))=0,"",(INDEX('Додаток 1'!H1:H299,MATCH(C27,'Додаток 1'!C1:C299,0)))),"")</f>
        <v/>
      </c>
      <c r="F27" s="56" t="str">
        <f>IF(OR((SUM(D27)-SUM(E27))=0,(SUM(D27)-SUM(E27))=""),"",(SUM(D27)-SUM(E27)))</f>
        <v/>
      </c>
      <c r="G27" s="59" t="str">
        <f>IFERROR(IF(OR(D27="",D27=0),"",D27/E27-1),"")</f>
        <v/>
      </c>
    </row>
    <row r="28" spans="1:7" ht="15.75" outlineLevel="1" x14ac:dyDescent="0.25">
      <c r="A28" s="127" t="s">
        <v>28</v>
      </c>
      <c r="B28" s="127"/>
      <c r="C28" s="10">
        <v>2</v>
      </c>
      <c r="D28" s="31"/>
      <c r="E28" s="51" t="str">
        <f>IFERROR(IF((INDEX('Додаток 1'!H2:H300,MATCH(C28,'Додаток 1'!C2:C300,0)))=0,"",(INDEX('Додаток 1'!H2:H300,MATCH(C28,'Додаток 1'!C2:C300,0)))),"")</f>
        <v/>
      </c>
      <c r="F28" s="51" t="str">
        <f t="shared" ref="F28:F78" si="0">IF(OR((SUM(D28)-SUM(E28))=0,(SUM(D28)-SUM(E28))=""),"",(SUM(D28)-SUM(E28)))</f>
        <v/>
      </c>
      <c r="G28" s="60" t="str">
        <f t="shared" ref="G28:G78" si="1">IFERROR(IF(OR(D28="",D28=0),"",D28/E28-1),"")</f>
        <v/>
      </c>
    </row>
    <row r="29" spans="1:7" ht="15.75" outlineLevel="1" x14ac:dyDescent="0.25">
      <c r="A29" s="127" t="s">
        <v>29</v>
      </c>
      <c r="B29" s="127"/>
      <c r="C29" s="10">
        <v>3</v>
      </c>
      <c r="D29" s="31"/>
      <c r="E29" s="51" t="str">
        <f>IFERROR(IF((INDEX('Додаток 1'!H3:H301,MATCH(C29,'Додаток 1'!C3:C301,0)))=0,"",(INDEX('Додаток 1'!H3:H301,MATCH(C29,'Додаток 1'!C3:C301,0)))),"")</f>
        <v/>
      </c>
      <c r="F29" s="51" t="str">
        <f t="shared" si="0"/>
        <v/>
      </c>
      <c r="G29" s="60" t="str">
        <f t="shared" si="1"/>
        <v/>
      </c>
    </row>
    <row r="30" spans="1:7" ht="15.75" outlineLevel="1" x14ac:dyDescent="0.25">
      <c r="A30" s="127" t="s">
        <v>30</v>
      </c>
      <c r="B30" s="127"/>
      <c r="C30" s="10">
        <v>4</v>
      </c>
      <c r="D30" s="31"/>
      <c r="E30" s="51" t="str">
        <f>IFERROR(IF((INDEX('Додаток 1'!H4:H302,MATCH(C30,'Додаток 1'!C4:C302,0)))=0,"",(INDEX('Додаток 1'!H4:H302,MATCH(C30,'Додаток 1'!C4:C302,0)))),"")</f>
        <v/>
      </c>
      <c r="F30" s="51" t="str">
        <f t="shared" si="0"/>
        <v/>
      </c>
      <c r="G30" s="60" t="str">
        <f t="shared" si="1"/>
        <v/>
      </c>
    </row>
    <row r="31" spans="1:7" ht="15.75" x14ac:dyDescent="0.25">
      <c r="A31" s="111" t="s">
        <v>31</v>
      </c>
      <c r="B31" s="111"/>
      <c r="C31" s="9">
        <v>5</v>
      </c>
      <c r="D31" s="32">
        <f>D27</f>
        <v>0</v>
      </c>
      <c r="E31" s="56">
        <v>0</v>
      </c>
      <c r="F31" s="56" t="str">
        <f t="shared" si="0"/>
        <v/>
      </c>
      <c r="G31" s="59" t="str">
        <f t="shared" si="1"/>
        <v/>
      </c>
    </row>
    <row r="32" spans="1:7" ht="15.75" outlineLevel="1" x14ac:dyDescent="0.25">
      <c r="A32" s="136"/>
      <c r="B32" s="136"/>
      <c r="C32" s="11" t="s">
        <v>32</v>
      </c>
      <c r="D32" s="31"/>
      <c r="E32" s="51" t="str">
        <f>IFERROR(IF((INDEX('Додаток 1'!H6:H304,MATCH(C32,'Додаток 1'!C6:C304,0)))=0,"",(INDEX('Додаток 1'!H6:H304,MATCH(C32,'Додаток 1'!C6:C304,0)))),"")</f>
        <v/>
      </c>
      <c r="F32" s="51" t="str">
        <f t="shared" si="0"/>
        <v/>
      </c>
      <c r="G32" s="60" t="str">
        <f t="shared" si="1"/>
        <v/>
      </c>
    </row>
    <row r="33" spans="1:9" ht="15.75" outlineLevel="1" x14ac:dyDescent="0.25">
      <c r="A33" s="136"/>
      <c r="B33" s="136"/>
      <c r="C33" s="11" t="s">
        <v>33</v>
      </c>
      <c r="D33" s="31"/>
      <c r="E33" s="51" t="str">
        <f>IFERROR(IF((INDEX('Додаток 1'!H7:H305,MATCH(C33,'Додаток 1'!C7:C305,0)))=0,"",(INDEX('Додаток 1'!H7:H305,MATCH(C33,'Додаток 1'!C7:C305,0)))),"")</f>
        <v/>
      </c>
      <c r="F33" s="51" t="str">
        <f t="shared" si="0"/>
        <v/>
      </c>
      <c r="G33" s="60" t="str">
        <f t="shared" si="1"/>
        <v/>
      </c>
    </row>
    <row r="34" spans="1:9" ht="15.75" outlineLevel="1" x14ac:dyDescent="0.25">
      <c r="A34" s="136"/>
      <c r="B34" s="136"/>
      <c r="C34" s="11" t="s">
        <v>34</v>
      </c>
      <c r="D34" s="31"/>
      <c r="E34" s="51" t="str">
        <f>IFERROR(IF((INDEX('Додаток 1'!H8:H306,MATCH(C34,'Додаток 1'!C8:C306,0)))=0,"",(INDEX('Додаток 1'!H8:H306,MATCH(C34,'Додаток 1'!C8:C306,0)))),"")</f>
        <v/>
      </c>
      <c r="F34" s="51" t="str">
        <f t="shared" si="0"/>
        <v/>
      </c>
      <c r="G34" s="60" t="str">
        <f t="shared" si="1"/>
        <v/>
      </c>
    </row>
    <row r="35" spans="1:9" ht="15.75" outlineLevel="1" x14ac:dyDescent="0.25">
      <c r="A35" s="136"/>
      <c r="B35" s="136"/>
      <c r="C35" s="11" t="s">
        <v>35</v>
      </c>
      <c r="D35" s="31"/>
      <c r="E35" s="51" t="str">
        <f>IFERROR(IF((INDEX('Додаток 1'!H8:H307,MATCH(C35,'Додаток 1'!C8:C307,0)))=0,"",(INDEX('Додаток 1'!H8:H307,MATCH(C35,'Додаток 1'!C8:C307,0)))),"")</f>
        <v/>
      </c>
      <c r="F35" s="51" t="str">
        <f t="shared" si="0"/>
        <v/>
      </c>
      <c r="G35" s="60" t="str">
        <f t="shared" si="1"/>
        <v/>
      </c>
    </row>
    <row r="36" spans="1:9" ht="15.75" outlineLevel="1" x14ac:dyDescent="0.25">
      <c r="A36" s="136"/>
      <c r="B36" s="136"/>
      <c r="C36" s="11" t="s">
        <v>36</v>
      </c>
      <c r="D36" s="74"/>
      <c r="E36" s="74" t="str">
        <f>IFERROR(IF((INDEX('Додаток 1'!H9:H308,MATCH(C36,'Додаток 1'!C9:C308,0)))=0,"",(INDEX('Додаток 1'!H9:H308,MATCH(C36,'Додаток 1'!C9:C308,0)))),"")</f>
        <v/>
      </c>
      <c r="F36" s="51" t="str">
        <f t="shared" si="0"/>
        <v/>
      </c>
      <c r="G36" s="60" t="str">
        <f t="shared" si="1"/>
        <v/>
      </c>
    </row>
    <row r="37" spans="1:9" ht="15.75" x14ac:dyDescent="0.25">
      <c r="A37" s="111" t="s">
        <v>37</v>
      </c>
      <c r="B37" s="111"/>
      <c r="C37" s="9">
        <v>6</v>
      </c>
      <c r="D37" s="76">
        <f>SUM(D38:D46)</f>
        <v>14324.650000000001</v>
      </c>
      <c r="E37" s="76">
        <f>SUM(E38:E46)</f>
        <v>36105.58296</v>
      </c>
      <c r="F37" s="86">
        <f t="shared" si="0"/>
        <v>-21780.932959999998</v>
      </c>
      <c r="G37" s="59">
        <f t="shared" si="1"/>
        <v>-0.60325664826213343</v>
      </c>
    </row>
    <row r="38" spans="1:9" ht="15.75" outlineLevel="1" x14ac:dyDescent="0.25">
      <c r="A38" s="127" t="s">
        <v>38</v>
      </c>
      <c r="B38" s="127"/>
      <c r="C38" s="11" t="s">
        <v>39</v>
      </c>
      <c r="D38" s="85">
        <v>4461.3779999999997</v>
      </c>
      <c r="E38" s="85">
        <f>'Додаток 1'!H37+'Додаток 1'!I37</f>
        <v>7400</v>
      </c>
      <c r="F38" s="85">
        <f>IF(OR((SUM(D38)-SUM(E38))=0,(SUM(D38)-SUM(E38))=""),"",(SUM(D38)-SUM(E38)))</f>
        <v>-2938.6220000000003</v>
      </c>
      <c r="G38" s="60">
        <f t="shared" si="1"/>
        <v>-0.39711108108108117</v>
      </c>
      <c r="I38" s="34"/>
    </row>
    <row r="39" spans="1:9" ht="15.75" outlineLevel="1" x14ac:dyDescent="0.25">
      <c r="A39" s="127" t="s">
        <v>40</v>
      </c>
      <c r="B39" s="127"/>
      <c r="C39" s="11" t="s">
        <v>41</v>
      </c>
      <c r="D39" s="85">
        <v>242.5</v>
      </c>
      <c r="E39" s="85">
        <f>'Додаток 1'!H38+'Додаток 1'!I38</f>
        <v>1009.649</v>
      </c>
      <c r="F39" s="85">
        <f t="shared" si="0"/>
        <v>-767.149</v>
      </c>
      <c r="G39" s="60">
        <f t="shared" si="1"/>
        <v>-0.75981752074235698</v>
      </c>
    </row>
    <row r="40" spans="1:9" ht="15.75" outlineLevel="1" x14ac:dyDescent="0.25">
      <c r="A40" s="127" t="s">
        <v>42</v>
      </c>
      <c r="B40" s="127"/>
      <c r="C40" s="11" t="s">
        <v>43</v>
      </c>
      <c r="D40" s="85">
        <v>1146.5</v>
      </c>
      <c r="E40" s="85">
        <f>'Додаток 1'!H39+'Додаток 1'!I39</f>
        <v>7000</v>
      </c>
      <c r="F40" s="85">
        <f t="shared" si="0"/>
        <v>-5853.5</v>
      </c>
      <c r="G40" s="60">
        <f t="shared" si="1"/>
        <v>-0.83621428571428569</v>
      </c>
    </row>
    <row r="41" spans="1:9" ht="15.75" outlineLevel="1" x14ac:dyDescent="0.25">
      <c r="A41" s="127" t="s">
        <v>44</v>
      </c>
      <c r="B41" s="127"/>
      <c r="C41" s="11" t="s">
        <v>45</v>
      </c>
      <c r="D41" s="85">
        <v>75.584999999999994</v>
      </c>
      <c r="E41" s="85">
        <f>'Додаток 1'!H40+'Додаток 1'!I40</f>
        <v>82.35</v>
      </c>
      <c r="F41" s="85">
        <f t="shared" si="0"/>
        <v>-6.7650000000000006</v>
      </c>
      <c r="G41" s="60">
        <f t="shared" si="1"/>
        <v>-8.2149362477231369E-2</v>
      </c>
    </row>
    <row r="42" spans="1:9" ht="15.75" outlineLevel="1" x14ac:dyDescent="0.25">
      <c r="A42" s="127" t="s">
        <v>46</v>
      </c>
      <c r="B42" s="127"/>
      <c r="C42" s="11" t="s">
        <v>47</v>
      </c>
      <c r="D42" s="85">
        <v>3245.2359999999999</v>
      </c>
      <c r="E42" s="85">
        <f>'Додаток 1'!H41+'Додаток 1'!I41</f>
        <v>11802.118</v>
      </c>
      <c r="F42" s="85">
        <f t="shared" si="0"/>
        <v>-8556.8820000000014</v>
      </c>
      <c r="G42" s="60">
        <f t="shared" si="1"/>
        <v>-0.72502935490053566</v>
      </c>
    </row>
    <row r="43" spans="1:9" ht="15.75" outlineLevel="1" x14ac:dyDescent="0.25">
      <c r="A43" s="127" t="s">
        <v>48</v>
      </c>
      <c r="B43" s="127"/>
      <c r="C43" s="11" t="s">
        <v>49</v>
      </c>
      <c r="D43" s="85">
        <v>689.697</v>
      </c>
      <c r="E43" s="85">
        <f>'Додаток 1'!H42+'Додаток 1'!I42</f>
        <v>2596.46596</v>
      </c>
      <c r="F43" s="85">
        <f t="shared" si="0"/>
        <v>-1906.7689599999999</v>
      </c>
      <c r="G43" s="60">
        <f t="shared" si="1"/>
        <v>-0.73437086770049542</v>
      </c>
    </row>
    <row r="44" spans="1:9" ht="15.75" outlineLevel="1" x14ac:dyDescent="0.25">
      <c r="A44" s="127" t="s">
        <v>50</v>
      </c>
      <c r="B44" s="127"/>
      <c r="C44" s="11" t="s">
        <v>51</v>
      </c>
      <c r="D44" s="85">
        <v>0</v>
      </c>
      <c r="E44" s="85">
        <f>'Додаток 1'!H43+'Додаток 1'!I43</f>
        <v>100</v>
      </c>
      <c r="F44" s="85">
        <f t="shared" si="0"/>
        <v>-100</v>
      </c>
      <c r="G44" s="60" t="str">
        <f t="shared" si="1"/>
        <v/>
      </c>
    </row>
    <row r="45" spans="1:9" ht="15.75" outlineLevel="1" x14ac:dyDescent="0.25">
      <c r="A45" s="127" t="s">
        <v>52</v>
      </c>
      <c r="B45" s="127"/>
      <c r="C45" s="11" t="s">
        <v>53</v>
      </c>
      <c r="D45" s="85">
        <v>3998.6550000000002</v>
      </c>
      <c r="E45" s="85">
        <f>'Додаток 1'!H44+'Додаток 1'!I44</f>
        <v>5000</v>
      </c>
      <c r="F45" s="85">
        <f t="shared" si="0"/>
        <v>-1001.3449999999998</v>
      </c>
      <c r="G45" s="60">
        <f t="shared" si="1"/>
        <v>-0.20026899999999992</v>
      </c>
    </row>
    <row r="46" spans="1:9" ht="15.75" outlineLevel="1" x14ac:dyDescent="0.25">
      <c r="A46" s="127" t="s">
        <v>425</v>
      </c>
      <c r="B46" s="127"/>
      <c r="C46" s="11" t="s">
        <v>55</v>
      </c>
      <c r="D46" s="85">
        <v>465.09899999999999</v>
      </c>
      <c r="E46" s="85">
        <f>'Додаток 1'!H45+'Додаток 1'!I45</f>
        <v>1115</v>
      </c>
      <c r="F46" s="85">
        <f t="shared" si="0"/>
        <v>-649.90100000000007</v>
      </c>
      <c r="G46" s="60">
        <f t="shared" si="1"/>
        <v>-0.5828708520179372</v>
      </c>
    </row>
    <row r="47" spans="1:9" ht="15.75" x14ac:dyDescent="0.25">
      <c r="A47" s="111" t="s">
        <v>56</v>
      </c>
      <c r="B47" s="111"/>
      <c r="C47" s="9">
        <v>7</v>
      </c>
      <c r="D47" s="88">
        <f>D31-D37</f>
        <v>-14324.650000000001</v>
      </c>
      <c r="E47" s="88">
        <f>E31-E37</f>
        <v>-36105.58296</v>
      </c>
      <c r="F47" s="56">
        <f t="shared" si="0"/>
        <v>21780.932959999998</v>
      </c>
      <c r="G47" s="59">
        <f t="shared" si="1"/>
        <v>-0.60325664826213343</v>
      </c>
      <c r="I47" s="89">
        <f>D38+D39+D40+D41+D42+D43+D46+D50+D57+D58+D68+D74+D77+D76</f>
        <v>12506.420999999998</v>
      </c>
    </row>
    <row r="48" spans="1:9" ht="15.75" x14ac:dyDescent="0.25">
      <c r="A48" s="111" t="s">
        <v>57</v>
      </c>
      <c r="B48" s="111"/>
      <c r="C48" s="9">
        <v>8</v>
      </c>
      <c r="D48" s="76">
        <f>SUM(D50:D78)</f>
        <v>2476.326</v>
      </c>
      <c r="E48" s="76">
        <f>SUM(E50:E78)</f>
        <v>5571.1182100000005</v>
      </c>
      <c r="F48" s="56">
        <f>IF(OR((SUM(D48)-SUM(E48))=0,(SUM(D48)-SUM(E48))=""),"",(SUM(D48)-SUM(E48)))</f>
        <v>-3094.7922100000005</v>
      </c>
      <c r="G48" s="59">
        <f t="shared" si="1"/>
        <v>-0.55550646985822982</v>
      </c>
    </row>
    <row r="49" spans="1:7" ht="15.75" outlineLevel="1" x14ac:dyDescent="0.25">
      <c r="A49" s="127" t="s">
        <v>58</v>
      </c>
      <c r="B49" s="127"/>
      <c r="C49" s="10"/>
      <c r="D49" s="31"/>
      <c r="E49" s="51" t="str">
        <f>IFERROR(IF((INDEX('Додаток 1'!H22:H321,MATCH(C49,'Додаток 1'!C22:C321,0)))=0,"",(INDEX('Додаток 1'!H22:H321,MATCH(C49,'Додаток 1'!C22:C321,0)))),"")</f>
        <v/>
      </c>
      <c r="F49" s="51" t="str">
        <f t="shared" si="0"/>
        <v/>
      </c>
      <c r="G49" s="60" t="str">
        <f t="shared" si="1"/>
        <v/>
      </c>
    </row>
    <row r="50" spans="1:7" ht="15.75" outlineLevel="1" x14ac:dyDescent="0.25">
      <c r="A50" s="127" t="s">
        <v>59</v>
      </c>
      <c r="B50" s="127"/>
      <c r="C50" s="11" t="s">
        <v>60</v>
      </c>
      <c r="D50" s="74">
        <v>74.8</v>
      </c>
      <c r="E50" s="74">
        <f>'Додаток 1'!H49+'Додаток 1'!I49</f>
        <v>100</v>
      </c>
      <c r="F50" s="62">
        <f t="shared" si="0"/>
        <v>-25.200000000000003</v>
      </c>
      <c r="G50" s="60">
        <f t="shared" si="1"/>
        <v>-0.252</v>
      </c>
    </row>
    <row r="51" spans="1:7" ht="15.75" outlineLevel="1" x14ac:dyDescent="0.25">
      <c r="A51" s="127" t="s">
        <v>61</v>
      </c>
      <c r="B51" s="127"/>
      <c r="C51" s="11" t="s">
        <v>62</v>
      </c>
      <c r="D51" s="74"/>
      <c r="E51" s="74">
        <f>'Додаток 1'!H50+'Додаток 1'!I50</f>
        <v>0</v>
      </c>
      <c r="F51" s="62" t="str">
        <f t="shared" si="0"/>
        <v/>
      </c>
      <c r="G51" s="60" t="str">
        <f t="shared" si="1"/>
        <v/>
      </c>
    </row>
    <row r="52" spans="1:7" ht="15.75" outlineLevel="1" x14ac:dyDescent="0.25">
      <c r="A52" s="127" t="s">
        <v>63</v>
      </c>
      <c r="B52" s="127"/>
      <c r="C52" s="11" t="s">
        <v>64</v>
      </c>
      <c r="D52" s="74"/>
      <c r="E52" s="74">
        <f>'Додаток 1'!H51+'Додаток 1'!I51</f>
        <v>0</v>
      </c>
      <c r="F52" s="62" t="str">
        <f t="shared" si="0"/>
        <v/>
      </c>
      <c r="G52" s="60" t="str">
        <f t="shared" si="1"/>
        <v/>
      </c>
    </row>
    <row r="53" spans="1:7" ht="15.75" outlineLevel="1" x14ac:dyDescent="0.25">
      <c r="A53" s="127" t="s">
        <v>65</v>
      </c>
      <c r="B53" s="127"/>
      <c r="C53" s="11" t="s">
        <v>66</v>
      </c>
      <c r="D53" s="74"/>
      <c r="E53" s="74">
        <f>'Додаток 1'!H52+'Додаток 1'!I52</f>
        <v>0</v>
      </c>
      <c r="F53" s="62" t="str">
        <f t="shared" si="0"/>
        <v/>
      </c>
      <c r="G53" s="60" t="str">
        <f t="shared" si="1"/>
        <v/>
      </c>
    </row>
    <row r="54" spans="1:7" ht="15.75" outlineLevel="1" x14ac:dyDescent="0.25">
      <c r="A54" s="127" t="s">
        <v>67</v>
      </c>
      <c r="B54" s="127"/>
      <c r="C54" s="11" t="s">
        <v>68</v>
      </c>
      <c r="D54" s="74"/>
      <c r="E54" s="74">
        <f>'Додаток 1'!H53+'Додаток 1'!I53</f>
        <v>0</v>
      </c>
      <c r="F54" s="62" t="str">
        <f t="shared" si="0"/>
        <v/>
      </c>
      <c r="G54" s="60" t="str">
        <f t="shared" si="1"/>
        <v/>
      </c>
    </row>
    <row r="55" spans="1:7" ht="15.75" outlineLevel="1" x14ac:dyDescent="0.25">
      <c r="A55" s="127" t="s">
        <v>69</v>
      </c>
      <c r="B55" s="127"/>
      <c r="C55" s="11" t="s">
        <v>70</v>
      </c>
      <c r="D55" s="74"/>
      <c r="E55" s="74">
        <f>'Додаток 1'!H54+'Додаток 1'!I54</f>
        <v>0</v>
      </c>
      <c r="F55" s="62" t="str">
        <f t="shared" si="0"/>
        <v/>
      </c>
      <c r="G55" s="60" t="str">
        <f t="shared" si="1"/>
        <v/>
      </c>
    </row>
    <row r="56" spans="1:7" ht="15.75" outlineLevel="1" x14ac:dyDescent="0.25">
      <c r="A56" s="127" t="s">
        <v>71</v>
      </c>
      <c r="B56" s="127"/>
      <c r="C56" s="11" t="s">
        <v>72</v>
      </c>
      <c r="D56" s="74"/>
      <c r="E56" s="74">
        <f>'Додаток 1'!H55+'Додаток 1'!I55</f>
        <v>0</v>
      </c>
      <c r="F56" s="62" t="str">
        <f t="shared" si="0"/>
        <v/>
      </c>
      <c r="G56" s="60" t="str">
        <f t="shared" si="1"/>
        <v/>
      </c>
    </row>
    <row r="57" spans="1:7" ht="15.75" outlineLevel="1" x14ac:dyDescent="0.25">
      <c r="A57" s="127" t="s">
        <v>46</v>
      </c>
      <c r="B57" s="127"/>
      <c r="C57" s="11" t="s">
        <v>73</v>
      </c>
      <c r="D57" s="74">
        <v>1658.3</v>
      </c>
      <c r="E57" s="74">
        <f>'Додаток 1'!H56+'Додаток 1'!I56</f>
        <v>3591.0805</v>
      </c>
      <c r="F57" s="62">
        <f t="shared" si="0"/>
        <v>-1932.7805000000001</v>
      </c>
      <c r="G57" s="60">
        <f t="shared" si="1"/>
        <v>-0.53821697954139425</v>
      </c>
    </row>
    <row r="58" spans="1:7" ht="15.75" outlineLevel="1" x14ac:dyDescent="0.25">
      <c r="A58" s="127" t="s">
        <v>48</v>
      </c>
      <c r="B58" s="127"/>
      <c r="C58" s="11" t="s">
        <v>74</v>
      </c>
      <c r="D58" s="74">
        <f>D57*22%</f>
        <v>364.82599999999996</v>
      </c>
      <c r="E58" s="74">
        <f>'Додаток 1'!H57+'Додаток 1'!I57</f>
        <v>790.03771000000006</v>
      </c>
      <c r="F58" s="62">
        <f t="shared" si="0"/>
        <v>-425.2117100000001</v>
      </c>
      <c r="G58" s="60">
        <f t="shared" si="1"/>
        <v>-0.53821697954139436</v>
      </c>
    </row>
    <row r="59" spans="1:7" ht="15.75" outlineLevel="1" x14ac:dyDescent="0.25">
      <c r="A59" s="127" t="s">
        <v>75</v>
      </c>
      <c r="B59" s="127"/>
      <c r="C59" s="11" t="s">
        <v>76</v>
      </c>
      <c r="D59" s="74">
        <v>295.89999999999998</v>
      </c>
      <c r="E59" s="74">
        <f>'Додаток 1'!H58+'Додаток 1'!I58</f>
        <v>500</v>
      </c>
      <c r="F59" s="62">
        <f t="shared" si="0"/>
        <v>-204.10000000000002</v>
      </c>
      <c r="G59" s="60">
        <f t="shared" si="1"/>
        <v>-0.40820000000000001</v>
      </c>
    </row>
    <row r="60" spans="1:7" ht="15.75" outlineLevel="1" x14ac:dyDescent="0.25">
      <c r="A60" s="127" t="s">
        <v>77</v>
      </c>
      <c r="B60" s="127"/>
      <c r="C60" s="11" t="s">
        <v>78</v>
      </c>
      <c r="D60" s="74"/>
      <c r="E60" s="74">
        <f>'Додаток 1'!H59+'Додаток 1'!I59</f>
        <v>0</v>
      </c>
      <c r="F60" s="62" t="str">
        <f t="shared" si="0"/>
        <v/>
      </c>
      <c r="G60" s="60" t="str">
        <f t="shared" si="1"/>
        <v/>
      </c>
    </row>
    <row r="61" spans="1:7" ht="15.75" outlineLevel="1" x14ac:dyDescent="0.25">
      <c r="A61" s="127" t="s">
        <v>79</v>
      </c>
      <c r="B61" s="127"/>
      <c r="C61" s="11" t="s">
        <v>80</v>
      </c>
      <c r="D61" s="74"/>
      <c r="E61" s="74">
        <f>'Додаток 1'!H60+'Додаток 1'!I60</f>
        <v>0</v>
      </c>
      <c r="F61" s="62" t="str">
        <f t="shared" si="0"/>
        <v/>
      </c>
      <c r="G61" s="60" t="str">
        <f t="shared" si="1"/>
        <v/>
      </c>
    </row>
    <row r="62" spans="1:7" ht="15.75" outlineLevel="1" x14ac:dyDescent="0.25">
      <c r="A62" s="127" t="s">
        <v>81</v>
      </c>
      <c r="B62" s="127"/>
      <c r="C62" s="11" t="s">
        <v>82</v>
      </c>
      <c r="D62" s="74"/>
      <c r="E62" s="74">
        <f>'Додаток 1'!H61+'Додаток 1'!I61</f>
        <v>0</v>
      </c>
      <c r="F62" s="62" t="str">
        <f t="shared" si="0"/>
        <v/>
      </c>
      <c r="G62" s="60" t="str">
        <f t="shared" si="1"/>
        <v/>
      </c>
    </row>
    <row r="63" spans="1:7" ht="15.75" outlineLevel="1" x14ac:dyDescent="0.25">
      <c r="A63" s="127" t="s">
        <v>83</v>
      </c>
      <c r="B63" s="127"/>
      <c r="C63" s="11" t="s">
        <v>84</v>
      </c>
      <c r="D63" s="74"/>
      <c r="E63" s="74">
        <f>'Додаток 1'!H62+'Додаток 1'!I62</f>
        <v>0</v>
      </c>
      <c r="F63" s="62" t="str">
        <f t="shared" si="0"/>
        <v/>
      </c>
      <c r="G63" s="60" t="str">
        <f t="shared" si="1"/>
        <v/>
      </c>
    </row>
    <row r="64" spans="1:7" ht="15.75" outlineLevel="1" x14ac:dyDescent="0.25">
      <c r="A64" s="127" t="s">
        <v>85</v>
      </c>
      <c r="B64" s="127"/>
      <c r="C64" s="11" t="s">
        <v>86</v>
      </c>
      <c r="D64" s="74"/>
      <c r="E64" s="74">
        <f>'Додаток 1'!H63+'Додаток 1'!I63</f>
        <v>0</v>
      </c>
      <c r="F64" s="62" t="str">
        <f t="shared" si="0"/>
        <v/>
      </c>
      <c r="G64" s="60" t="str">
        <f t="shared" si="1"/>
        <v/>
      </c>
    </row>
    <row r="65" spans="1:7" ht="15.75" outlineLevel="1" x14ac:dyDescent="0.25">
      <c r="A65" s="127" t="s">
        <v>87</v>
      </c>
      <c r="B65" s="127"/>
      <c r="C65" s="11" t="s">
        <v>88</v>
      </c>
      <c r="D65" s="74">
        <v>0</v>
      </c>
      <c r="E65" s="74">
        <f>'Додаток 1'!H64+'Додаток 1'!I64</f>
        <v>100</v>
      </c>
      <c r="F65" s="62">
        <f t="shared" si="0"/>
        <v>-100</v>
      </c>
      <c r="G65" s="60" t="str">
        <f t="shared" si="1"/>
        <v/>
      </c>
    </row>
    <row r="66" spans="1:7" ht="15.75" outlineLevel="1" x14ac:dyDescent="0.25">
      <c r="A66" s="127" t="s">
        <v>89</v>
      </c>
      <c r="B66" s="127"/>
      <c r="C66" s="11" t="s">
        <v>90</v>
      </c>
      <c r="D66" s="74">
        <v>0</v>
      </c>
      <c r="E66" s="74">
        <f>'Додаток 1'!H65+'Додаток 1'!I65</f>
        <v>100</v>
      </c>
      <c r="F66" s="62">
        <f t="shared" si="0"/>
        <v>-100</v>
      </c>
      <c r="G66" s="60" t="str">
        <f t="shared" si="1"/>
        <v/>
      </c>
    </row>
    <row r="67" spans="1:7" ht="15.75" outlineLevel="1" x14ac:dyDescent="0.25">
      <c r="A67" s="127" t="s">
        <v>91</v>
      </c>
      <c r="B67" s="127"/>
      <c r="C67" s="11" t="s">
        <v>92</v>
      </c>
      <c r="D67" s="74"/>
      <c r="E67" s="74">
        <f>'Додаток 1'!H66+'Додаток 1'!I66</f>
        <v>0</v>
      </c>
      <c r="F67" s="62" t="str">
        <f t="shared" si="0"/>
        <v/>
      </c>
      <c r="G67" s="60" t="str">
        <f t="shared" si="1"/>
        <v/>
      </c>
    </row>
    <row r="68" spans="1:7" ht="15.75" outlineLevel="1" x14ac:dyDescent="0.25">
      <c r="A68" s="127" t="s">
        <v>93</v>
      </c>
      <c r="B68" s="127"/>
      <c r="C68" s="11" t="s">
        <v>94</v>
      </c>
      <c r="D68" s="74">
        <v>45.5</v>
      </c>
      <c r="E68" s="74">
        <f>'Додаток 1'!H67+'Додаток 1'!I67</f>
        <v>300</v>
      </c>
      <c r="F68" s="62">
        <f t="shared" si="0"/>
        <v>-254.5</v>
      </c>
      <c r="G68" s="60">
        <f t="shared" si="1"/>
        <v>-0.84833333333333338</v>
      </c>
    </row>
    <row r="69" spans="1:7" ht="15.75" outlineLevel="1" x14ac:dyDescent="0.25">
      <c r="A69" s="127" t="s">
        <v>40</v>
      </c>
      <c r="B69" s="127"/>
      <c r="C69" s="11" t="s">
        <v>95</v>
      </c>
      <c r="D69" s="74"/>
      <c r="E69" s="74">
        <f>'Додаток 1'!H68+'Додаток 1'!I68</f>
        <v>0</v>
      </c>
      <c r="F69" s="62" t="str">
        <f t="shared" si="0"/>
        <v/>
      </c>
      <c r="G69" s="60" t="str">
        <f t="shared" si="1"/>
        <v/>
      </c>
    </row>
    <row r="70" spans="1:7" ht="15.75" outlineLevel="1" x14ac:dyDescent="0.25">
      <c r="A70" s="127" t="s">
        <v>42</v>
      </c>
      <c r="B70" s="127"/>
      <c r="C70" s="11" t="s">
        <v>96</v>
      </c>
      <c r="D70" s="74"/>
      <c r="E70" s="74">
        <f>'Додаток 1'!H69+'Додаток 1'!I69</f>
        <v>0</v>
      </c>
      <c r="F70" s="62" t="str">
        <f t="shared" si="0"/>
        <v/>
      </c>
      <c r="G70" s="60" t="str">
        <f t="shared" si="1"/>
        <v/>
      </c>
    </row>
    <row r="71" spans="1:7" ht="15.75" outlineLevel="1" x14ac:dyDescent="0.25">
      <c r="A71" s="127" t="s">
        <v>44</v>
      </c>
      <c r="B71" s="127"/>
      <c r="C71" s="11" t="s">
        <v>97</v>
      </c>
      <c r="D71" s="74"/>
      <c r="E71" s="74">
        <f>'Додаток 1'!H70+'Додаток 1'!I70</f>
        <v>0</v>
      </c>
      <c r="F71" s="62" t="str">
        <f t="shared" si="0"/>
        <v/>
      </c>
      <c r="G71" s="60" t="str">
        <f t="shared" si="1"/>
        <v/>
      </c>
    </row>
    <row r="72" spans="1:7" ht="15.75" outlineLevel="1" x14ac:dyDescent="0.25">
      <c r="A72" s="127" t="s">
        <v>98</v>
      </c>
      <c r="B72" s="127"/>
      <c r="C72" s="11" t="s">
        <v>99</v>
      </c>
      <c r="D72" s="74"/>
      <c r="E72" s="74">
        <f>'Додаток 1'!H71+'Додаток 1'!I71</f>
        <v>0</v>
      </c>
      <c r="F72" s="62" t="str">
        <f t="shared" si="0"/>
        <v/>
      </c>
      <c r="G72" s="60" t="str">
        <f t="shared" si="1"/>
        <v/>
      </c>
    </row>
    <row r="73" spans="1:7" ht="15.75" outlineLevel="1" x14ac:dyDescent="0.25">
      <c r="A73" s="127" t="s">
        <v>100</v>
      </c>
      <c r="B73" s="127"/>
      <c r="C73" s="11" t="s">
        <v>101</v>
      </c>
      <c r="D73" s="74"/>
      <c r="E73" s="74">
        <f>'Додаток 1'!H72+'Додаток 1'!I72</f>
        <v>0</v>
      </c>
      <c r="F73" s="62" t="str">
        <f t="shared" si="0"/>
        <v/>
      </c>
      <c r="G73" s="60" t="str">
        <f t="shared" si="1"/>
        <v/>
      </c>
    </row>
    <row r="74" spans="1:7" ht="15.75" outlineLevel="1" x14ac:dyDescent="0.25">
      <c r="A74" s="127" t="s">
        <v>102</v>
      </c>
      <c r="B74" s="127"/>
      <c r="C74" s="11" t="s">
        <v>103</v>
      </c>
      <c r="D74" s="74">
        <v>22</v>
      </c>
      <c r="E74" s="74">
        <f>'Додаток 1'!H73+'Додаток 1'!I73</f>
        <v>15</v>
      </c>
      <c r="F74" s="62">
        <f t="shared" si="0"/>
        <v>7</v>
      </c>
      <c r="G74" s="60">
        <f t="shared" si="1"/>
        <v>0.46666666666666656</v>
      </c>
    </row>
    <row r="75" spans="1:7" ht="15.75" outlineLevel="1" x14ac:dyDescent="0.25">
      <c r="A75" s="127" t="s">
        <v>104</v>
      </c>
      <c r="B75" s="127"/>
      <c r="C75" s="11" t="s">
        <v>105</v>
      </c>
      <c r="D75" s="74">
        <v>0</v>
      </c>
      <c r="E75" s="74">
        <f>'Додаток 1'!H74+'Додаток 1'!I74</f>
        <v>25</v>
      </c>
      <c r="F75" s="62">
        <f t="shared" si="0"/>
        <v>-25</v>
      </c>
      <c r="G75" s="60" t="str">
        <f t="shared" si="1"/>
        <v/>
      </c>
    </row>
    <row r="76" spans="1:7" ht="15.75" outlineLevel="1" x14ac:dyDescent="0.25">
      <c r="A76" s="127" t="s">
        <v>106</v>
      </c>
      <c r="B76" s="127"/>
      <c r="C76" s="11" t="s">
        <v>107</v>
      </c>
      <c r="D76" s="74">
        <v>7.2</v>
      </c>
      <c r="E76" s="74">
        <f>'Додаток 1'!H75+'Додаток 1'!I75</f>
        <v>10</v>
      </c>
      <c r="F76" s="62">
        <f t="shared" si="0"/>
        <v>-2.8</v>
      </c>
      <c r="G76" s="60">
        <f t="shared" si="1"/>
        <v>-0.28000000000000003</v>
      </c>
    </row>
    <row r="77" spans="1:7" ht="15.75" outlineLevel="1" x14ac:dyDescent="0.25">
      <c r="A77" s="127" t="s">
        <v>108</v>
      </c>
      <c r="B77" s="127"/>
      <c r="C77" s="11" t="s">
        <v>109</v>
      </c>
      <c r="D77" s="74">
        <v>7.8</v>
      </c>
      <c r="E77" s="74">
        <f>'Додаток 1'!H76+'Додаток 1'!I76</f>
        <v>40</v>
      </c>
      <c r="F77" s="62">
        <f t="shared" si="0"/>
        <v>-32.200000000000003</v>
      </c>
      <c r="G77" s="60">
        <f t="shared" si="1"/>
        <v>-0.80499999999999994</v>
      </c>
    </row>
    <row r="78" spans="1:7" ht="15.75" outlineLevel="1" x14ac:dyDescent="0.25">
      <c r="A78" s="127" t="s">
        <v>110</v>
      </c>
      <c r="B78" s="127"/>
      <c r="C78" s="11" t="s">
        <v>111</v>
      </c>
      <c r="D78" s="74">
        <v>0</v>
      </c>
      <c r="E78" s="74">
        <f>'Додаток 1'!H77+'Додаток 1'!I77</f>
        <v>0</v>
      </c>
      <c r="F78" s="62" t="str">
        <f t="shared" si="0"/>
        <v/>
      </c>
      <c r="G78" s="60" t="str">
        <f t="shared" si="1"/>
        <v/>
      </c>
    </row>
    <row r="79" spans="1:7" ht="15.75" x14ac:dyDescent="0.25">
      <c r="A79" s="111" t="s">
        <v>112</v>
      </c>
      <c r="B79" s="111"/>
      <c r="C79" s="9">
        <v>9</v>
      </c>
      <c r="D79" s="32">
        <f>SUM(D80:D86)</f>
        <v>0</v>
      </c>
      <c r="E79" s="32">
        <f>SUM(E80:E86)</f>
        <v>0</v>
      </c>
      <c r="F79" s="86" t="str">
        <f t="shared" ref="F79:F133" si="2">IF(OR((SUM(D79)-SUM(E79))=0,(SUM(D79)-SUM(E79))=""),"",(SUM(D79)-SUM(E79)))</f>
        <v/>
      </c>
      <c r="G79" s="59" t="str">
        <f t="shared" ref="G79:G133" si="3">IFERROR(IF(OR(D79="",D79=0),"",D79/E79-1),"")</f>
        <v/>
      </c>
    </row>
    <row r="80" spans="1:7" ht="15.75" outlineLevel="1" x14ac:dyDescent="0.25">
      <c r="A80" s="127" t="s">
        <v>113</v>
      </c>
      <c r="B80" s="127"/>
      <c r="C80" s="11" t="s">
        <v>114</v>
      </c>
      <c r="D80" s="31"/>
      <c r="E80" s="51" t="str">
        <f>IFERROR(IF((INDEX('Додаток 1'!H53:H352,MATCH(C80,'Додаток 1'!C53:C352,0)))=0,"",(INDEX('Додаток 1'!H53:H352,MATCH(C80,'Додаток 1'!C53:C352,0)))),"")</f>
        <v/>
      </c>
      <c r="F80" s="51" t="str">
        <f t="shared" si="2"/>
        <v/>
      </c>
      <c r="G80" s="60" t="str">
        <f t="shared" si="3"/>
        <v/>
      </c>
    </row>
    <row r="81" spans="1:7" ht="15.75" outlineLevel="1" x14ac:dyDescent="0.25">
      <c r="A81" s="127" t="s">
        <v>115</v>
      </c>
      <c r="B81" s="127"/>
      <c r="C81" s="11" t="s">
        <v>116</v>
      </c>
      <c r="D81" s="31"/>
      <c r="E81" s="51" t="str">
        <f>IFERROR(IF((INDEX('Додаток 1'!H54:H353,MATCH(C81,'Додаток 1'!C54:C353,0)))=0,"",(INDEX('Додаток 1'!H54:H353,MATCH(C81,'Додаток 1'!C54:C353,0)))),"")</f>
        <v/>
      </c>
      <c r="F81" s="51" t="str">
        <f t="shared" si="2"/>
        <v/>
      </c>
      <c r="G81" s="60" t="str">
        <f t="shared" si="3"/>
        <v/>
      </c>
    </row>
    <row r="82" spans="1:7" ht="15.75" outlineLevel="1" x14ac:dyDescent="0.25">
      <c r="A82" s="127" t="s">
        <v>46</v>
      </c>
      <c r="B82" s="127"/>
      <c r="C82" s="11" t="s">
        <v>117</v>
      </c>
      <c r="D82" s="31"/>
      <c r="E82" s="51" t="str">
        <f>IFERROR(IF((INDEX('Додаток 1'!H55:H354,MATCH(C82,'Додаток 1'!C55:C354,0)))=0,"",(INDEX('Додаток 1'!H55:H354,MATCH(C82,'Додаток 1'!C55:C354,0)))),"")</f>
        <v/>
      </c>
      <c r="F82" s="51" t="str">
        <f t="shared" si="2"/>
        <v/>
      </c>
      <c r="G82" s="60" t="str">
        <f t="shared" si="3"/>
        <v/>
      </c>
    </row>
    <row r="83" spans="1:7" ht="15.75" outlineLevel="1" x14ac:dyDescent="0.25">
      <c r="A83" s="127" t="s">
        <v>118</v>
      </c>
      <c r="B83" s="127"/>
      <c r="C83" s="11" t="s">
        <v>119</v>
      </c>
      <c r="D83" s="31"/>
      <c r="E83" s="51" t="str">
        <f>IFERROR(IF((INDEX('Додаток 1'!H56:H355,MATCH(C83,'Додаток 1'!C56:C355,0)))=0,"",(INDEX('Додаток 1'!H56:H355,MATCH(C83,'Додаток 1'!C56:C355,0)))),"")</f>
        <v/>
      </c>
      <c r="F83" s="51" t="str">
        <f t="shared" si="2"/>
        <v/>
      </c>
      <c r="G83" s="60" t="str">
        <f t="shared" si="3"/>
        <v/>
      </c>
    </row>
    <row r="84" spans="1:7" ht="15.75" outlineLevel="1" x14ac:dyDescent="0.25">
      <c r="A84" s="127" t="s">
        <v>120</v>
      </c>
      <c r="B84" s="127"/>
      <c r="C84" s="11" t="s">
        <v>121</v>
      </c>
      <c r="D84" s="31"/>
      <c r="E84" s="51" t="str">
        <f>IFERROR(IF((INDEX('Додаток 1'!H57:H356,MATCH(C84,'Додаток 1'!C57:C356,0)))=0,"",(INDEX('Додаток 1'!H57:H356,MATCH(C84,'Додаток 1'!C57:C356,0)))),"")</f>
        <v/>
      </c>
      <c r="F84" s="51" t="str">
        <f t="shared" si="2"/>
        <v/>
      </c>
      <c r="G84" s="60" t="str">
        <f t="shared" si="3"/>
        <v/>
      </c>
    </row>
    <row r="85" spans="1:7" ht="15.75" outlineLevel="1" x14ac:dyDescent="0.25">
      <c r="A85" s="127" t="s">
        <v>122</v>
      </c>
      <c r="B85" s="127"/>
      <c r="C85" s="11" t="s">
        <v>123</v>
      </c>
      <c r="D85" s="31"/>
      <c r="E85" s="51" t="str">
        <f>IFERROR(IF((INDEX('Додаток 1'!H58:H357,MATCH(C85,'Додаток 1'!C58:C357,0)))=0,"",(INDEX('Додаток 1'!H58:H357,MATCH(C85,'Додаток 1'!C58:C357,0)))),"")</f>
        <v/>
      </c>
      <c r="F85" s="51" t="str">
        <f t="shared" si="2"/>
        <v/>
      </c>
      <c r="G85" s="60" t="str">
        <f t="shared" si="3"/>
        <v/>
      </c>
    </row>
    <row r="86" spans="1:7" ht="15.75" outlineLevel="1" x14ac:dyDescent="0.25">
      <c r="A86" s="127" t="s">
        <v>124</v>
      </c>
      <c r="B86" s="127"/>
      <c r="C86" s="11" t="s">
        <v>125</v>
      </c>
      <c r="D86" s="31"/>
      <c r="E86" s="51" t="str">
        <f>IFERROR(IF((INDEX('Додаток 1'!H59:H358,MATCH(C86,'Додаток 1'!C59:C358,0)))=0,"",(INDEX('Додаток 1'!H59:H358,MATCH(C86,'Додаток 1'!C59:C358,0)))),"")</f>
        <v/>
      </c>
      <c r="F86" s="51" t="str">
        <f t="shared" si="2"/>
        <v/>
      </c>
      <c r="G86" s="60" t="str">
        <f t="shared" si="3"/>
        <v/>
      </c>
    </row>
    <row r="87" spans="1:7" ht="15.75" x14ac:dyDescent="0.25">
      <c r="A87" s="111" t="s">
        <v>126</v>
      </c>
      <c r="B87" s="111"/>
      <c r="C87" s="9">
        <v>10</v>
      </c>
      <c r="D87" s="32">
        <f>SUM(D88:D92)</f>
        <v>0</v>
      </c>
      <c r="E87" s="32">
        <f>SUM(E88:E92)</f>
        <v>0</v>
      </c>
      <c r="F87" s="56" t="str">
        <f t="shared" si="2"/>
        <v/>
      </c>
      <c r="G87" s="59" t="str">
        <f t="shared" si="3"/>
        <v/>
      </c>
    </row>
    <row r="88" spans="1:7" ht="15.75" outlineLevel="1" x14ac:dyDescent="0.25">
      <c r="A88" s="133" t="s">
        <v>127</v>
      </c>
      <c r="B88" s="133"/>
      <c r="C88" s="11" t="s">
        <v>128</v>
      </c>
      <c r="D88" s="31"/>
      <c r="E88" s="51" t="str">
        <f>IFERROR(IF((INDEX('Додаток 1'!H61:H360,MATCH(C88,'Додаток 1'!C61:C360,0)))=0,"",(INDEX('Додаток 1'!H61:H360,MATCH(C88,'Додаток 1'!C61:C360,0)))),"")</f>
        <v/>
      </c>
      <c r="F88" s="51" t="str">
        <f t="shared" si="2"/>
        <v/>
      </c>
      <c r="G88" s="60" t="str">
        <f t="shared" si="3"/>
        <v/>
      </c>
    </row>
    <row r="89" spans="1:7" ht="15.75" outlineLevel="1" x14ac:dyDescent="0.25">
      <c r="A89" s="133" t="s">
        <v>129</v>
      </c>
      <c r="B89" s="133"/>
      <c r="C89" s="11" t="s">
        <v>130</v>
      </c>
      <c r="D89" s="31"/>
      <c r="E89" s="51" t="str">
        <f>IFERROR(IF((INDEX('Додаток 1'!H62:H361,MATCH(C89,'Додаток 1'!C62:C361,0)))=0,"",(INDEX('Додаток 1'!H62:H361,MATCH(C89,'Додаток 1'!C62:C361,0)))),"")</f>
        <v/>
      </c>
      <c r="F89" s="51" t="str">
        <f t="shared" si="2"/>
        <v/>
      </c>
      <c r="G89" s="60" t="str">
        <f t="shared" si="3"/>
        <v/>
      </c>
    </row>
    <row r="90" spans="1:7" ht="15.75" outlineLevel="1" x14ac:dyDescent="0.25">
      <c r="A90" s="133" t="s">
        <v>131</v>
      </c>
      <c r="B90" s="133"/>
      <c r="C90" s="11" t="s">
        <v>132</v>
      </c>
      <c r="D90" s="31"/>
      <c r="E90" s="51" t="str">
        <f>IFERROR(IF((INDEX('Додаток 1'!H63:H362,MATCH(C90,'Додаток 1'!C63:C362,0)))=0,"",(INDEX('Додаток 1'!H63:H362,MATCH(C90,'Додаток 1'!C63:C362,0)))),"")</f>
        <v/>
      </c>
      <c r="F90" s="51" t="str">
        <f t="shared" si="2"/>
        <v/>
      </c>
      <c r="G90" s="60" t="str">
        <f t="shared" si="3"/>
        <v/>
      </c>
    </row>
    <row r="91" spans="1:7" ht="15.75" outlineLevel="1" x14ac:dyDescent="0.25">
      <c r="A91" s="133" t="s">
        <v>133</v>
      </c>
      <c r="B91" s="133"/>
      <c r="C91" s="11" t="s">
        <v>134</v>
      </c>
      <c r="D91" s="31"/>
      <c r="E91" s="51" t="str">
        <f>IFERROR(IF((INDEX('Додаток 1'!H64:H363,MATCH(C91,'Додаток 1'!C64:C363,0)))=0,"",(INDEX('Додаток 1'!H64:H363,MATCH(C91,'Додаток 1'!C64:C363,0)))),"")</f>
        <v/>
      </c>
      <c r="F91" s="51" t="str">
        <f t="shared" si="2"/>
        <v/>
      </c>
      <c r="G91" s="60" t="str">
        <f t="shared" si="3"/>
        <v/>
      </c>
    </row>
    <row r="92" spans="1:7" ht="15.75" outlineLevel="1" x14ac:dyDescent="0.25">
      <c r="A92" s="133" t="s">
        <v>135</v>
      </c>
      <c r="B92" s="133"/>
      <c r="C92" s="11" t="s">
        <v>136</v>
      </c>
      <c r="D92" s="31"/>
      <c r="E92" s="51" t="str">
        <f>IFERROR(IF((INDEX('Додаток 1'!H65:H364,MATCH(C92,'Додаток 1'!C65:C364,0)))=0,"",(INDEX('Додаток 1'!H65:H364,MATCH(C92,'Додаток 1'!C65:C364,0)))),"")</f>
        <v/>
      </c>
      <c r="F92" s="51" t="str">
        <f t="shared" si="2"/>
        <v/>
      </c>
      <c r="G92" s="60" t="str">
        <f t="shared" si="3"/>
        <v/>
      </c>
    </row>
    <row r="93" spans="1:7" ht="15.75" x14ac:dyDescent="0.25">
      <c r="A93" s="132" t="s">
        <v>137</v>
      </c>
      <c r="B93" s="132"/>
      <c r="C93" s="12" t="s">
        <v>138</v>
      </c>
      <c r="D93" s="31">
        <v>0</v>
      </c>
      <c r="E93" s="51" t="str">
        <f>IFERROR(IF((INDEX('Додаток 1'!H66:H365,MATCH(C93,'Додаток 1'!C66:C365,0)))=0,"",(INDEX('Додаток 1'!H66:H365,MATCH(C93,'Додаток 1'!C66:C365,0)))),"")</f>
        <v/>
      </c>
      <c r="F93" s="56" t="str">
        <f t="shared" si="2"/>
        <v/>
      </c>
      <c r="G93" s="59" t="str">
        <f t="shared" si="3"/>
        <v/>
      </c>
    </row>
    <row r="94" spans="1:7" ht="15.75" outlineLevel="1" x14ac:dyDescent="0.25">
      <c r="A94" s="133" t="s">
        <v>139</v>
      </c>
      <c r="B94" s="133"/>
      <c r="C94" s="11" t="s">
        <v>140</v>
      </c>
      <c r="D94" s="31"/>
      <c r="E94" s="51" t="str">
        <f>IFERROR(IF((INDEX('Додаток 1'!H67:H366,MATCH(C94,'Додаток 1'!C67:C366,0)))=0,"",(INDEX('Додаток 1'!H67:H366,MATCH(C94,'Додаток 1'!C67:C366,0)))),"")</f>
        <v/>
      </c>
      <c r="F94" s="51" t="str">
        <f t="shared" si="2"/>
        <v/>
      </c>
      <c r="G94" s="60" t="str">
        <f t="shared" si="3"/>
        <v/>
      </c>
    </row>
    <row r="95" spans="1:7" ht="15.75" x14ac:dyDescent="0.25">
      <c r="A95" s="132" t="s">
        <v>141</v>
      </c>
      <c r="B95" s="132"/>
      <c r="C95" s="12" t="s">
        <v>142</v>
      </c>
      <c r="D95" s="31">
        <v>0</v>
      </c>
      <c r="E95" s="51" t="str">
        <f>IFERROR(IF((INDEX('Додаток 1'!H68:H367,MATCH(C95,'Додаток 1'!C68:C367,0)))=0,"",(INDEX('Додаток 1'!H68:H367,MATCH(C95,'Додаток 1'!C68:C367,0)))),"")</f>
        <v/>
      </c>
      <c r="F95" s="56" t="str">
        <f t="shared" si="2"/>
        <v/>
      </c>
      <c r="G95" s="59" t="str">
        <f t="shared" si="3"/>
        <v/>
      </c>
    </row>
    <row r="96" spans="1:7" ht="15.75" outlineLevel="1" x14ac:dyDescent="0.25">
      <c r="A96" s="133" t="s">
        <v>139</v>
      </c>
      <c r="B96" s="133"/>
      <c r="C96" s="11" t="s">
        <v>143</v>
      </c>
      <c r="D96" s="31"/>
      <c r="E96" s="51" t="str">
        <f>IFERROR(IF((INDEX('Додаток 1'!H69:H368,MATCH(C96,'Додаток 1'!C69:C368,0)))=0,"",(INDEX('Додаток 1'!H69:H368,MATCH(C96,'Додаток 1'!C69:C368,0)))),"")</f>
        <v/>
      </c>
      <c r="F96" s="51" t="str">
        <f>IF(OR((SUM(D96)-SUM(E96))=0,(SUM(D96)-SUM(E96))=""),"",(SUM(D96)-SUM(E96)))</f>
        <v/>
      </c>
      <c r="G96" s="60" t="str">
        <f t="shared" si="3"/>
        <v/>
      </c>
    </row>
    <row r="97" spans="1:7" ht="15.75" x14ac:dyDescent="0.25">
      <c r="A97" s="111" t="s">
        <v>144</v>
      </c>
      <c r="B97" s="111"/>
      <c r="C97" s="9">
        <v>13</v>
      </c>
      <c r="D97" s="32">
        <f>SUM(D98:D106)</f>
        <v>0</v>
      </c>
      <c r="E97" s="32">
        <f>SUM(E98:E106)</f>
        <v>0</v>
      </c>
      <c r="F97" s="56" t="str">
        <f t="shared" si="2"/>
        <v/>
      </c>
      <c r="G97" s="59" t="str">
        <f t="shared" si="3"/>
        <v/>
      </c>
    </row>
    <row r="98" spans="1:7" ht="15.75" outlineLevel="1" x14ac:dyDescent="0.25">
      <c r="A98" s="133" t="s">
        <v>145</v>
      </c>
      <c r="B98" s="133"/>
      <c r="C98" s="11" t="s">
        <v>146</v>
      </c>
      <c r="D98" s="31"/>
      <c r="E98" s="51" t="str">
        <f>IFERROR(IF((INDEX('Додаток 1'!H71:H370,MATCH(C98,'Додаток 1'!C71:C370,0)))=0,"",(INDEX('Додаток 1'!H71:H370,MATCH(C98,'Додаток 1'!C71:C370,0)))),"")</f>
        <v/>
      </c>
      <c r="F98" s="51" t="str">
        <f t="shared" si="2"/>
        <v/>
      </c>
      <c r="G98" s="60" t="str">
        <f t="shared" si="3"/>
        <v/>
      </c>
    </row>
    <row r="99" spans="1:7" ht="15.75" outlineLevel="1" x14ac:dyDescent="0.25">
      <c r="A99" s="133" t="s">
        <v>147</v>
      </c>
      <c r="B99" s="133"/>
      <c r="C99" s="11" t="s">
        <v>148</v>
      </c>
      <c r="D99" s="31"/>
      <c r="E99" s="51" t="str">
        <f>IFERROR(IF((INDEX('Додаток 1'!H72:H371,MATCH(C99,'Додаток 1'!C72:C371,0)))=0,"",(INDEX('Додаток 1'!H72:H371,MATCH(C99,'Додаток 1'!C72:C371,0)))),"")</f>
        <v/>
      </c>
      <c r="F99" s="51" t="str">
        <f t="shared" si="2"/>
        <v/>
      </c>
      <c r="G99" s="60" t="str">
        <f t="shared" si="3"/>
        <v/>
      </c>
    </row>
    <row r="100" spans="1:7" ht="15.75" outlineLevel="1" x14ac:dyDescent="0.25">
      <c r="A100" s="133" t="s">
        <v>149</v>
      </c>
      <c r="B100" s="133"/>
      <c r="C100" s="11" t="s">
        <v>150</v>
      </c>
      <c r="D100" s="31"/>
      <c r="E100" s="51" t="str">
        <f>IFERROR(IF((INDEX('Додаток 1'!H73:H372,MATCH(C100,'Додаток 1'!C73:C372,0)))=0,"",(INDEX('Додаток 1'!H73:H372,MATCH(C100,'Додаток 1'!C73:C372,0)))),"")</f>
        <v/>
      </c>
      <c r="F100" s="51" t="str">
        <f t="shared" si="2"/>
        <v/>
      </c>
      <c r="G100" s="60" t="str">
        <f t="shared" si="3"/>
        <v/>
      </c>
    </row>
    <row r="101" spans="1:7" ht="15.75" outlineLevel="1" x14ac:dyDescent="0.25">
      <c r="A101" s="133" t="s">
        <v>151</v>
      </c>
      <c r="B101" s="133"/>
      <c r="C101" s="11" t="s">
        <v>152</v>
      </c>
      <c r="D101" s="31"/>
      <c r="E101" s="51" t="str">
        <f>IFERROR(IF((INDEX('Додаток 1'!H74:H373,MATCH(C101,'Додаток 1'!C74:C373,0)))=0,"",(INDEX('Додаток 1'!H74:H373,MATCH(C101,'Додаток 1'!C74:C373,0)))),"")</f>
        <v/>
      </c>
      <c r="F101" s="51" t="str">
        <f t="shared" si="2"/>
        <v/>
      </c>
      <c r="G101" s="60" t="str">
        <f t="shared" si="3"/>
        <v/>
      </c>
    </row>
    <row r="102" spans="1:7" ht="15.75" outlineLevel="1" x14ac:dyDescent="0.25">
      <c r="A102" s="133" t="s">
        <v>153</v>
      </c>
      <c r="B102" s="133"/>
      <c r="C102" s="11" t="s">
        <v>154</v>
      </c>
      <c r="D102" s="31"/>
      <c r="E102" s="51" t="str">
        <f>IFERROR(IF((INDEX('Додаток 1'!H75:H374,MATCH(C102,'Додаток 1'!C75:C374,0)))=0,"",(INDEX('Додаток 1'!H75:H374,MATCH(C102,'Додаток 1'!C75:C374,0)))),"")</f>
        <v/>
      </c>
      <c r="F102" s="51" t="str">
        <f t="shared" si="2"/>
        <v/>
      </c>
      <c r="G102" s="60" t="str">
        <f t="shared" si="3"/>
        <v/>
      </c>
    </row>
    <row r="103" spans="1:7" ht="15.75" outlineLevel="1" x14ac:dyDescent="0.25">
      <c r="A103" s="133" t="s">
        <v>155</v>
      </c>
      <c r="B103" s="133"/>
      <c r="C103" s="11" t="s">
        <v>156</v>
      </c>
      <c r="D103" s="31"/>
      <c r="E103" s="51" t="str">
        <f>IFERROR(IF((INDEX('Додаток 1'!H76:H375,MATCH(C103,'Додаток 1'!C76:C375,0)))=0,"",(INDEX('Додаток 1'!H76:H375,MATCH(C103,'Додаток 1'!C76:C375,0)))),"")</f>
        <v/>
      </c>
      <c r="F103" s="51" t="str">
        <f t="shared" si="2"/>
        <v/>
      </c>
      <c r="G103" s="60" t="str">
        <f t="shared" si="3"/>
        <v/>
      </c>
    </row>
    <row r="104" spans="1:7" ht="15.75" outlineLevel="1" x14ac:dyDescent="0.25">
      <c r="A104" s="133" t="s">
        <v>157</v>
      </c>
      <c r="B104" s="133"/>
      <c r="C104" s="11" t="s">
        <v>158</v>
      </c>
      <c r="D104" s="31"/>
      <c r="E104" s="51" t="str">
        <f>IFERROR(IF((INDEX('Додаток 1'!H77:H376,MATCH(C104,'Додаток 1'!C77:C376,0)))=0,"",(INDEX('Додаток 1'!H77:H376,MATCH(C104,'Додаток 1'!C77:C376,0)))),"")</f>
        <v/>
      </c>
      <c r="F104" s="51" t="str">
        <f t="shared" si="2"/>
        <v/>
      </c>
      <c r="G104" s="60" t="str">
        <f t="shared" si="3"/>
        <v/>
      </c>
    </row>
    <row r="105" spans="1:7" ht="15.75" outlineLevel="1" x14ac:dyDescent="0.25">
      <c r="A105" s="133" t="s">
        <v>159</v>
      </c>
      <c r="B105" s="133"/>
      <c r="C105" s="11" t="s">
        <v>160</v>
      </c>
      <c r="D105" s="31"/>
      <c r="E105" s="51" t="str">
        <f>IFERROR(IF((INDEX('Додаток 1'!H78:H377,MATCH(C105,'Додаток 1'!C78:C377,0)))=0,"",(INDEX('Додаток 1'!H78:H377,MATCH(C105,'Додаток 1'!C78:C377,0)))),"")</f>
        <v/>
      </c>
      <c r="F105" s="51" t="str">
        <f t="shared" si="2"/>
        <v/>
      </c>
      <c r="G105" s="60" t="str">
        <f t="shared" si="3"/>
        <v/>
      </c>
    </row>
    <row r="106" spans="1:7" ht="15.75" outlineLevel="1" x14ac:dyDescent="0.25">
      <c r="A106" s="133" t="s">
        <v>161</v>
      </c>
      <c r="B106" s="133"/>
      <c r="C106" s="11" t="s">
        <v>162</v>
      </c>
      <c r="D106" s="31"/>
      <c r="E106" s="51" t="str">
        <f>IFERROR(IF((INDEX('Додаток 1'!H79:H378,MATCH(C106,'Додаток 1'!C79:C378,0)))=0,"",(INDEX('Додаток 1'!H79:H378,MATCH(C106,'Додаток 1'!C79:C378,0)))),"")</f>
        <v/>
      </c>
      <c r="F106" s="51" t="str">
        <f t="shared" si="2"/>
        <v/>
      </c>
      <c r="G106" s="60" t="str">
        <f t="shared" si="3"/>
        <v/>
      </c>
    </row>
    <row r="107" spans="1:7" ht="15.75" x14ac:dyDescent="0.25">
      <c r="A107" s="132" t="s">
        <v>163</v>
      </c>
      <c r="B107" s="132"/>
      <c r="C107" s="12" t="s">
        <v>164</v>
      </c>
      <c r="D107" s="76">
        <f>D47+D87+D93+D95-D48-D79-D97</f>
        <v>-16800.976000000002</v>
      </c>
      <c r="E107" s="92">
        <f>'Додаток 1'!H106+'Додаток 1'!I106</f>
        <v>-41676.70117</v>
      </c>
      <c r="F107" s="76">
        <f t="shared" si="2"/>
        <v>24875.725169999998</v>
      </c>
      <c r="G107" s="59">
        <f t="shared" si="3"/>
        <v>-0.59687366014242527</v>
      </c>
    </row>
    <row r="108" spans="1:7" ht="15.75" x14ac:dyDescent="0.25">
      <c r="A108" s="132" t="s">
        <v>165</v>
      </c>
      <c r="B108" s="132"/>
      <c r="C108" s="12" t="s">
        <v>166</v>
      </c>
      <c r="D108" s="31"/>
      <c r="E108" s="56">
        <f>'Додаток 1'!H107+'Додаток 1'!I107</f>
        <v>0</v>
      </c>
      <c r="F108" s="56" t="str">
        <f t="shared" si="2"/>
        <v/>
      </c>
      <c r="G108" s="59" t="str">
        <f t="shared" si="3"/>
        <v/>
      </c>
    </row>
    <row r="109" spans="1:7" ht="15.75" x14ac:dyDescent="0.25">
      <c r="A109" s="111" t="s">
        <v>167</v>
      </c>
      <c r="B109" s="111"/>
      <c r="C109" s="9">
        <v>16</v>
      </c>
      <c r="D109" s="31"/>
      <c r="E109" s="56">
        <f>'Додаток 1'!H108+'Додаток 1'!I108</f>
        <v>0</v>
      </c>
      <c r="F109" s="56" t="str">
        <f t="shared" si="2"/>
        <v/>
      </c>
      <c r="G109" s="59" t="str">
        <f t="shared" si="3"/>
        <v/>
      </c>
    </row>
    <row r="110" spans="1:7" ht="15.75" x14ac:dyDescent="0.25">
      <c r="A110" s="132" t="s">
        <v>168</v>
      </c>
      <c r="B110" s="132"/>
      <c r="C110" s="12" t="s">
        <v>169</v>
      </c>
      <c r="D110" s="31"/>
      <c r="E110" s="56">
        <f>'Додаток 1'!H109+'Додаток 1'!I109</f>
        <v>0</v>
      </c>
      <c r="F110" s="56" t="str">
        <f t="shared" si="2"/>
        <v/>
      </c>
      <c r="G110" s="59" t="str">
        <f t="shared" si="3"/>
        <v/>
      </c>
    </row>
    <row r="111" spans="1:7" ht="15.75" x14ac:dyDescent="0.25">
      <c r="A111" s="132" t="s">
        <v>170</v>
      </c>
      <c r="B111" s="132"/>
      <c r="C111" s="12" t="s">
        <v>171</v>
      </c>
      <c r="D111" s="31"/>
      <c r="E111" s="56">
        <f>'Додаток 1'!H110+'Додаток 1'!I110</f>
        <v>0</v>
      </c>
      <c r="F111" s="56" t="str">
        <f t="shared" si="2"/>
        <v/>
      </c>
      <c r="G111" s="59" t="str">
        <f t="shared" si="3"/>
        <v/>
      </c>
    </row>
    <row r="112" spans="1:7" ht="15.75" x14ac:dyDescent="0.25">
      <c r="A112" s="132" t="s">
        <v>172</v>
      </c>
      <c r="B112" s="132"/>
      <c r="C112" s="12" t="s">
        <v>173</v>
      </c>
      <c r="D112" s="76">
        <f>SUM(D113:D115)</f>
        <v>27379.064999999999</v>
      </c>
      <c r="E112" s="76">
        <f>'Додаток 1'!H111+'Додаток 1'!I111</f>
        <v>41676.699999999997</v>
      </c>
      <c r="F112" s="76">
        <f t="shared" si="2"/>
        <v>-14297.634999999998</v>
      </c>
      <c r="G112" s="59">
        <f t="shared" si="3"/>
        <v>-0.34306063100005513</v>
      </c>
    </row>
    <row r="113" spans="1:7" ht="15.75" outlineLevel="1" x14ac:dyDescent="0.25">
      <c r="A113" s="133" t="s">
        <v>174</v>
      </c>
      <c r="B113" s="133"/>
      <c r="C113" s="11" t="s">
        <v>175</v>
      </c>
      <c r="D113" s="74"/>
      <c r="E113" s="74">
        <f>'Додаток 1'!H112+'Додаток 1'!I112</f>
        <v>0</v>
      </c>
      <c r="F113" s="74" t="str">
        <f t="shared" si="2"/>
        <v/>
      </c>
      <c r="G113" s="60" t="str">
        <f t="shared" si="3"/>
        <v/>
      </c>
    </row>
    <row r="114" spans="1:7" ht="15.75" outlineLevel="1" x14ac:dyDescent="0.25">
      <c r="A114" s="133" t="s">
        <v>176</v>
      </c>
      <c r="B114" s="133"/>
      <c r="C114" s="11" t="s">
        <v>177</v>
      </c>
      <c r="D114" s="74"/>
      <c r="E114" s="74">
        <f>'Додаток 1'!H113+'Додаток 1'!I113</f>
        <v>0</v>
      </c>
      <c r="F114" s="74" t="str">
        <f t="shared" si="2"/>
        <v/>
      </c>
      <c r="G114" s="60" t="str">
        <f t="shared" si="3"/>
        <v/>
      </c>
    </row>
    <row r="115" spans="1:7" ht="15.75" outlineLevel="1" x14ac:dyDescent="0.25">
      <c r="A115" s="133" t="s">
        <v>423</v>
      </c>
      <c r="B115" s="133"/>
      <c r="C115" s="11" t="s">
        <v>178</v>
      </c>
      <c r="D115" s="74">
        <v>27379.064999999999</v>
      </c>
      <c r="E115" s="74">
        <f>'Додаток 1'!H114+'Додаток 1'!I114</f>
        <v>41676.699999999997</v>
      </c>
      <c r="F115" s="74">
        <f t="shared" si="2"/>
        <v>-14297.634999999998</v>
      </c>
      <c r="G115" s="60">
        <f t="shared" si="3"/>
        <v>-0.34306063100005513</v>
      </c>
    </row>
    <row r="116" spans="1:7" ht="15.75" x14ac:dyDescent="0.25">
      <c r="A116" s="132" t="s">
        <v>179</v>
      </c>
      <c r="B116" s="132"/>
      <c r="C116" s="12" t="s">
        <v>180</v>
      </c>
      <c r="D116" s="76">
        <f>SUM(D117:D120)</f>
        <v>0</v>
      </c>
      <c r="E116" s="74">
        <f>'Додаток 1'!H115+'Додаток 1'!I115</f>
        <v>0</v>
      </c>
      <c r="F116" s="76" t="str">
        <f t="shared" si="2"/>
        <v/>
      </c>
      <c r="G116" s="59" t="str">
        <f t="shared" si="3"/>
        <v/>
      </c>
    </row>
    <row r="117" spans="1:7" ht="15.75" outlineLevel="1" x14ac:dyDescent="0.25">
      <c r="A117" s="133" t="s">
        <v>181</v>
      </c>
      <c r="B117" s="133"/>
      <c r="C117" s="11" t="s">
        <v>182</v>
      </c>
      <c r="D117" s="74"/>
      <c r="E117" s="74">
        <f>'Додаток 1'!H116+'Додаток 1'!I116</f>
        <v>0</v>
      </c>
      <c r="F117" s="74" t="str">
        <f t="shared" si="2"/>
        <v/>
      </c>
      <c r="G117" s="60" t="str">
        <f t="shared" si="3"/>
        <v/>
      </c>
    </row>
    <row r="118" spans="1:7" ht="15.75" outlineLevel="1" x14ac:dyDescent="0.25">
      <c r="A118" s="133" t="s">
        <v>183</v>
      </c>
      <c r="B118" s="133"/>
      <c r="C118" s="11" t="s">
        <v>184</v>
      </c>
      <c r="D118" s="74"/>
      <c r="E118" s="74">
        <f>'Додаток 1'!H117+'Додаток 1'!I117</f>
        <v>0</v>
      </c>
      <c r="F118" s="74" t="str">
        <f t="shared" si="2"/>
        <v/>
      </c>
      <c r="G118" s="60" t="str">
        <f t="shared" si="3"/>
        <v/>
      </c>
    </row>
    <row r="119" spans="1:7" ht="15.75" outlineLevel="1" x14ac:dyDescent="0.25">
      <c r="A119" s="133" t="s">
        <v>185</v>
      </c>
      <c r="B119" s="133"/>
      <c r="C119" s="11" t="s">
        <v>186</v>
      </c>
      <c r="D119" s="74"/>
      <c r="E119" s="74">
        <f>'Додаток 1'!H118+'Додаток 1'!I118</f>
        <v>0</v>
      </c>
      <c r="F119" s="74" t="str">
        <f t="shared" si="2"/>
        <v/>
      </c>
      <c r="G119" s="60" t="str">
        <f t="shared" si="3"/>
        <v/>
      </c>
    </row>
    <row r="120" spans="1:7" ht="15.75" outlineLevel="1" x14ac:dyDescent="0.25">
      <c r="A120" s="133" t="s">
        <v>54</v>
      </c>
      <c r="B120" s="133"/>
      <c r="C120" s="11" t="s">
        <v>187</v>
      </c>
      <c r="D120" s="74"/>
      <c r="E120" s="74">
        <f>'Додаток 1'!H119+'Додаток 1'!I119</f>
        <v>0</v>
      </c>
      <c r="F120" s="74" t="str">
        <f t="shared" si="2"/>
        <v/>
      </c>
      <c r="G120" s="60" t="str">
        <f t="shared" si="3"/>
        <v/>
      </c>
    </row>
    <row r="121" spans="1:7" ht="15.75" x14ac:dyDescent="0.25">
      <c r="A121" s="132" t="s">
        <v>188</v>
      </c>
      <c r="B121" s="132"/>
      <c r="C121" s="12" t="s">
        <v>189</v>
      </c>
      <c r="D121" s="76">
        <f>D107+D108+D110+D112-D109-D111-D116</f>
        <v>10578.088999999996</v>
      </c>
      <c r="E121" s="74">
        <f>'Додаток 1'!H120+'Додаток 1'!I120</f>
        <v>-1.1699999995471444E-3</v>
      </c>
      <c r="F121" s="76">
        <f t="shared" si="2"/>
        <v>10578.090169999996</v>
      </c>
      <c r="G121" s="59">
        <f t="shared" si="3"/>
        <v>-9041102.7129011191</v>
      </c>
    </row>
    <row r="122" spans="1:7" ht="15.75" x14ac:dyDescent="0.25">
      <c r="A122" s="132" t="s">
        <v>190</v>
      </c>
      <c r="B122" s="132"/>
      <c r="C122" s="12" t="s">
        <v>191</v>
      </c>
      <c r="D122" s="31"/>
      <c r="E122" s="51">
        <f>'Додаток 1'!H121+'Додаток 1'!I121</f>
        <v>0</v>
      </c>
      <c r="F122" s="56" t="str">
        <f t="shared" si="2"/>
        <v/>
      </c>
      <c r="G122" s="59" t="str">
        <f t="shared" si="3"/>
        <v/>
      </c>
    </row>
    <row r="123" spans="1:7" ht="15.75" x14ac:dyDescent="0.25">
      <c r="A123" s="132" t="s">
        <v>192</v>
      </c>
      <c r="B123" s="132"/>
      <c r="C123" s="12" t="s">
        <v>193</v>
      </c>
      <c r="D123" s="31"/>
      <c r="E123" s="51">
        <f>'Додаток 1'!H122+'Додаток 1'!I122</f>
        <v>0</v>
      </c>
      <c r="F123" s="56" t="str">
        <f t="shared" si="2"/>
        <v/>
      </c>
      <c r="G123" s="59" t="str">
        <f t="shared" si="3"/>
        <v/>
      </c>
    </row>
    <row r="124" spans="1:7" ht="15.75" outlineLevel="1" x14ac:dyDescent="0.25">
      <c r="A124" s="133" t="s">
        <v>194</v>
      </c>
      <c r="B124" s="133"/>
      <c r="C124" s="11" t="s">
        <v>195</v>
      </c>
      <c r="D124" s="31"/>
      <c r="E124" s="51">
        <f>'Додаток 1'!H123+'Додаток 1'!I123</f>
        <v>0</v>
      </c>
      <c r="F124" s="51" t="str">
        <f t="shared" si="2"/>
        <v/>
      </c>
      <c r="G124" s="60" t="str">
        <f t="shared" si="3"/>
        <v/>
      </c>
    </row>
    <row r="125" spans="1:7" ht="15.75" outlineLevel="1" x14ac:dyDescent="0.25">
      <c r="A125" s="133" t="s">
        <v>196</v>
      </c>
      <c r="B125" s="133"/>
      <c r="C125" s="11" t="s">
        <v>197</v>
      </c>
      <c r="D125" s="31"/>
      <c r="E125" s="51">
        <f>'Додаток 1'!H124+'Додаток 1'!I124</f>
        <v>0</v>
      </c>
      <c r="F125" s="51" t="str">
        <f t="shared" si="2"/>
        <v/>
      </c>
      <c r="G125" s="60" t="str">
        <f t="shared" si="3"/>
        <v/>
      </c>
    </row>
    <row r="126" spans="1:7" ht="15.75" x14ac:dyDescent="0.25">
      <c r="A126" s="132" t="s">
        <v>198</v>
      </c>
      <c r="B126" s="132"/>
      <c r="C126" s="12" t="s">
        <v>199</v>
      </c>
      <c r="D126" s="31"/>
      <c r="E126" s="51">
        <f>'Додаток 1'!H125+'Додаток 1'!I125</f>
        <v>0</v>
      </c>
      <c r="F126" s="56" t="str">
        <f t="shared" si="2"/>
        <v/>
      </c>
      <c r="G126" s="59" t="str">
        <f t="shared" si="3"/>
        <v/>
      </c>
    </row>
    <row r="127" spans="1:7" ht="15.75" x14ac:dyDescent="0.25">
      <c r="A127" s="132" t="s">
        <v>200</v>
      </c>
      <c r="B127" s="132"/>
      <c r="C127" s="12" t="s">
        <v>201</v>
      </c>
      <c r="D127" s="31"/>
      <c r="E127" s="51">
        <f>'Додаток 1'!H126+'Додаток 1'!I126</f>
        <v>0</v>
      </c>
      <c r="F127" s="56" t="str">
        <f t="shared" si="2"/>
        <v/>
      </c>
      <c r="G127" s="59" t="str">
        <f t="shared" si="3"/>
        <v/>
      </c>
    </row>
    <row r="128" spans="1:7" ht="15.75" x14ac:dyDescent="0.25">
      <c r="A128" s="132" t="s">
        <v>202</v>
      </c>
      <c r="B128" s="132"/>
      <c r="C128" s="12" t="s">
        <v>203</v>
      </c>
      <c r="D128" s="31"/>
      <c r="E128" s="51">
        <f>'Додаток 1'!H127+'Додаток 1'!I127</f>
        <v>0</v>
      </c>
      <c r="F128" s="56" t="str">
        <f t="shared" si="2"/>
        <v/>
      </c>
      <c r="G128" s="59" t="str">
        <f t="shared" si="3"/>
        <v/>
      </c>
    </row>
    <row r="129" spans="1:7" ht="15.75" x14ac:dyDescent="0.25">
      <c r="A129" s="132" t="s">
        <v>204</v>
      </c>
      <c r="B129" s="132"/>
      <c r="C129" s="12" t="s">
        <v>205</v>
      </c>
      <c r="D129" s="76">
        <f>D121+D124+D126-D122-D125-D127-D128</f>
        <v>10578.088999999996</v>
      </c>
      <c r="E129" s="74">
        <f>'Додаток 1'!H128+'Додаток 1'!I128</f>
        <v>-1.1699999995471444E-3</v>
      </c>
      <c r="F129" s="76">
        <f t="shared" si="2"/>
        <v>10578.090169999996</v>
      </c>
      <c r="G129" s="59">
        <f t="shared" si="3"/>
        <v>-9041102.7129011191</v>
      </c>
    </row>
    <row r="130" spans="1:7" ht="15.75" outlineLevel="1" x14ac:dyDescent="0.25">
      <c r="A130" s="133" t="s">
        <v>206</v>
      </c>
      <c r="B130" s="133"/>
      <c r="C130" s="11" t="s">
        <v>207</v>
      </c>
      <c r="D130" s="74">
        <f>IF(D129&gt;=0,D129,0)</f>
        <v>10578.088999999996</v>
      </c>
      <c r="E130" s="74">
        <f>'Додаток 1'!H129+'Додаток 1'!I129</f>
        <v>0</v>
      </c>
      <c r="F130" s="74">
        <f t="shared" si="2"/>
        <v>10578.088999999996</v>
      </c>
      <c r="G130" s="60" t="str">
        <f t="shared" si="3"/>
        <v/>
      </c>
    </row>
    <row r="131" spans="1:7" ht="15.75" outlineLevel="1" x14ac:dyDescent="0.25">
      <c r="A131" s="133" t="s">
        <v>208</v>
      </c>
      <c r="B131" s="133"/>
      <c r="C131" s="11" t="s">
        <v>209</v>
      </c>
      <c r="D131" s="74">
        <f>IF(D129&lt;0,D129,0)</f>
        <v>0</v>
      </c>
      <c r="E131" s="74">
        <f>'Додаток 1'!H130+'Додаток 1'!I130</f>
        <v>-1.1699999995471444E-3</v>
      </c>
      <c r="F131" s="74">
        <f t="shared" si="2"/>
        <v>1.1699999995471444E-3</v>
      </c>
      <c r="G131" s="60" t="str">
        <f t="shared" si="3"/>
        <v/>
      </c>
    </row>
    <row r="132" spans="1:7" ht="15.75" x14ac:dyDescent="0.25">
      <c r="A132" s="132" t="s">
        <v>210</v>
      </c>
      <c r="B132" s="132"/>
      <c r="C132" s="9">
        <v>28</v>
      </c>
      <c r="D132" s="76">
        <f>D31+D87+D93+D95+D108+D110+D112+D124+D126</f>
        <v>27379.064999999999</v>
      </c>
      <c r="E132" s="76">
        <f>'Додаток 1'!H131+'Додаток 1'!I131</f>
        <v>41676.699999999997</v>
      </c>
      <c r="F132" s="88">
        <f>IF(OR((SUM(D132)-SUM(E132))=0,(SUM(D132)-SUM(E132))=""),"",(SUM(D132)-SUM(E132)))</f>
        <v>-14297.634999999998</v>
      </c>
      <c r="G132" s="59">
        <f t="shared" si="3"/>
        <v>-0.34306063100005513</v>
      </c>
    </row>
    <row r="133" spans="1:7" ht="15.75" x14ac:dyDescent="0.25">
      <c r="A133" s="132" t="s">
        <v>211</v>
      </c>
      <c r="B133" s="132"/>
      <c r="C133" s="9">
        <v>29</v>
      </c>
      <c r="D133" s="76">
        <f>D37+D48+D79+D97+D109+D111+D116+D122+D125+D127+D128</f>
        <v>16800.976000000002</v>
      </c>
      <c r="E133" s="86">
        <f>'Додаток 1'!H132+'Додаток 1'!I132</f>
        <v>41676.70117</v>
      </c>
      <c r="F133" s="86">
        <f t="shared" si="2"/>
        <v>-24875.725169999998</v>
      </c>
      <c r="G133" s="59">
        <f t="shared" si="3"/>
        <v>-0.59687366014242527</v>
      </c>
    </row>
    <row r="134" spans="1:7" ht="15.75" x14ac:dyDescent="0.25">
      <c r="A134" s="129" t="s">
        <v>212</v>
      </c>
      <c r="B134" s="109"/>
      <c r="C134" s="109"/>
      <c r="D134" s="109"/>
      <c r="E134" s="109"/>
      <c r="F134" s="109"/>
      <c r="G134" s="110"/>
    </row>
    <row r="135" spans="1:7" ht="15.75" x14ac:dyDescent="0.25">
      <c r="A135" s="111" t="s">
        <v>213</v>
      </c>
      <c r="B135" s="111"/>
      <c r="C135" s="9">
        <v>30</v>
      </c>
      <c r="D135" s="31"/>
      <c r="E135" s="51" t="str">
        <f>IFERROR(IF((INDEX('Додаток 1'!H108:H407,MATCH(C135,'Додаток 1'!C108:C407,0)))=0,"",(INDEX('Додаток 1'!H108:H407,MATCH(C135,'Додаток 1'!C108:C407,0)))),"")</f>
        <v/>
      </c>
      <c r="F135" s="56" t="str">
        <f t="shared" ref="F135:F143" si="4">IF(OR((SUM(D135)-SUM(E135))=0,(SUM(D135)-SUM(E135))=""),"",(SUM(D135)-SUM(E135)))</f>
        <v/>
      </c>
      <c r="G135" s="59" t="str">
        <f t="shared" ref="G135:G143" si="5">IFERROR(IF(OR(D135="",D135=0),"",D135/E135-1),"")</f>
        <v/>
      </c>
    </row>
    <row r="136" spans="1:7" ht="15.75" outlineLevel="1" x14ac:dyDescent="0.25">
      <c r="A136" s="127" t="s">
        <v>214</v>
      </c>
      <c r="B136" s="127"/>
      <c r="C136" s="11" t="s">
        <v>215</v>
      </c>
      <c r="D136" s="31"/>
      <c r="E136" s="51" t="str">
        <f>IFERROR(IF((INDEX('Додаток 1'!H109:H408,MATCH(C136,'Додаток 1'!C109:C408,0)))=0,"",(INDEX('Додаток 1'!H109:H408,MATCH(C136,'Додаток 1'!C109:C408,0)))),"")</f>
        <v/>
      </c>
      <c r="F136" s="51" t="str">
        <f t="shared" si="4"/>
        <v/>
      </c>
      <c r="G136" s="60" t="str">
        <f t="shared" si="5"/>
        <v/>
      </c>
    </row>
    <row r="137" spans="1:7" ht="15.75" x14ac:dyDescent="0.25">
      <c r="A137" s="111" t="s">
        <v>216</v>
      </c>
      <c r="B137" s="111"/>
      <c r="C137" s="9">
        <v>31</v>
      </c>
      <c r="D137" s="32"/>
      <c r="E137" s="51" t="str">
        <f>IFERROR(IF((INDEX('Додаток 1'!H110:H409,MATCH(C137,'Додаток 1'!C110:C409,0)))=0,"",(INDEX('Додаток 1'!H110:H409,MATCH(C137,'Додаток 1'!C110:C409,0)))),"")</f>
        <v/>
      </c>
      <c r="F137" s="56" t="str">
        <f t="shared" si="4"/>
        <v/>
      </c>
      <c r="G137" s="59" t="str">
        <f t="shared" si="5"/>
        <v/>
      </c>
    </row>
    <row r="138" spans="1:7" ht="15.75" x14ac:dyDescent="0.25">
      <c r="A138" s="111" t="s">
        <v>404</v>
      </c>
      <c r="B138" s="111"/>
      <c r="C138" s="9">
        <v>32</v>
      </c>
      <c r="D138" s="32">
        <f>SUM(D139:D142)</f>
        <v>0</v>
      </c>
      <c r="E138" s="51" t="str">
        <f>IFERROR(IF((INDEX('Додаток 1'!H111:H410,MATCH(C138,'Додаток 1'!C111:C410,0)))=0,"",(INDEX('Додаток 1'!H111:H410,MATCH(C138,'Додаток 1'!C111:C410,0)))),"")</f>
        <v/>
      </c>
      <c r="F138" s="56" t="str">
        <f t="shared" si="4"/>
        <v/>
      </c>
      <c r="G138" s="59" t="str">
        <f t="shared" si="5"/>
        <v/>
      </c>
    </row>
    <row r="139" spans="1:7" ht="15.75" outlineLevel="1" x14ac:dyDescent="0.25">
      <c r="A139" s="127" t="s">
        <v>218</v>
      </c>
      <c r="B139" s="127"/>
      <c r="C139" s="13" t="s">
        <v>219</v>
      </c>
      <c r="D139" s="31"/>
      <c r="E139" s="51" t="str">
        <f>IFERROR(IF((INDEX('Додаток 1'!H112:H411,MATCH(C139,'Додаток 1'!C112:C411,0)))=0,"",(INDEX('Додаток 1'!H112:H411,MATCH(C139,'Додаток 1'!C112:C411,0)))),"")</f>
        <v/>
      </c>
      <c r="F139" s="51" t="str">
        <f t="shared" si="4"/>
        <v/>
      </c>
      <c r="G139" s="60" t="str">
        <f t="shared" si="5"/>
        <v/>
      </c>
    </row>
    <row r="140" spans="1:7" ht="15.75" outlineLevel="1" x14ac:dyDescent="0.25">
      <c r="A140" s="127" t="s">
        <v>220</v>
      </c>
      <c r="B140" s="127"/>
      <c r="C140" s="13" t="s">
        <v>221</v>
      </c>
      <c r="D140" s="31"/>
      <c r="E140" s="51" t="str">
        <f>IFERROR(IF((INDEX('Додаток 1'!H113:H412,MATCH(C140,'Додаток 1'!C113:C412,0)))=0,"",(INDEX('Додаток 1'!H113:H412,MATCH(C140,'Додаток 1'!C113:C412,0)))),"")</f>
        <v/>
      </c>
      <c r="F140" s="51" t="str">
        <f t="shared" si="4"/>
        <v/>
      </c>
      <c r="G140" s="60" t="str">
        <f t="shared" si="5"/>
        <v/>
      </c>
    </row>
    <row r="141" spans="1:7" ht="15.75" outlineLevel="1" x14ac:dyDescent="0.25">
      <c r="A141" s="127" t="s">
        <v>222</v>
      </c>
      <c r="B141" s="127"/>
      <c r="C141" s="13" t="s">
        <v>223</v>
      </c>
      <c r="D141" s="31"/>
      <c r="E141" s="51" t="str">
        <f>IFERROR(IF((INDEX('Додаток 1'!H114:H413,MATCH(C141,'Додаток 1'!C114:C413,0)))=0,"",(INDEX('Додаток 1'!H114:H413,MATCH(C141,'Додаток 1'!C114:C413,0)))),"")</f>
        <v/>
      </c>
      <c r="F141" s="51" t="str">
        <f t="shared" si="4"/>
        <v/>
      </c>
      <c r="G141" s="60" t="str">
        <f t="shared" si="5"/>
        <v/>
      </c>
    </row>
    <row r="142" spans="1:7" ht="15.75" outlineLevel="1" x14ac:dyDescent="0.25">
      <c r="A142" s="127" t="s">
        <v>405</v>
      </c>
      <c r="B142" s="127"/>
      <c r="C142" s="13" t="s">
        <v>225</v>
      </c>
      <c r="D142" s="31"/>
      <c r="E142" s="51" t="str">
        <f>IFERROR(IF((INDEX('Додаток 1'!H115:H414,MATCH(C142,'Додаток 1'!C115:C414,0)))=0,"",(INDEX('Додаток 1'!H115:H414,MATCH(C142,'Додаток 1'!C115:C414,0)))),"")</f>
        <v/>
      </c>
      <c r="F142" s="51" t="str">
        <f t="shared" si="4"/>
        <v/>
      </c>
      <c r="G142" s="60" t="str">
        <f t="shared" si="5"/>
        <v/>
      </c>
    </row>
    <row r="143" spans="1:7" ht="15.75" x14ac:dyDescent="0.25">
      <c r="A143" s="111" t="s">
        <v>226</v>
      </c>
      <c r="B143" s="111"/>
      <c r="C143" s="9">
        <v>33</v>
      </c>
      <c r="D143" s="76">
        <f>D137+D129-D135-D138</f>
        <v>10578.088999999996</v>
      </c>
      <c r="E143" s="51">
        <f>IFERROR(IF((INDEX('Додаток 1'!H116:H415,MATCH(C143,'Додаток 1'!C116:C415,0)))=0,"",(INDEX('Додаток 1'!H116:H415,MATCH(C143,'Додаток 1'!C116:C415,0)))),"")</f>
        <v>-8.4999999671708792E-5</v>
      </c>
      <c r="F143" s="56">
        <f t="shared" si="4"/>
        <v>10578.089084999996</v>
      </c>
      <c r="G143" s="59">
        <f t="shared" si="5"/>
        <v>-124448107.36300254</v>
      </c>
    </row>
    <row r="144" spans="1:7" ht="15.75" x14ac:dyDescent="0.25">
      <c r="A144" s="129" t="s">
        <v>227</v>
      </c>
      <c r="B144" s="109"/>
      <c r="C144" s="109"/>
      <c r="D144" s="109"/>
      <c r="E144" s="109"/>
      <c r="F144" s="109"/>
      <c r="G144" s="110"/>
    </row>
    <row r="145" spans="1:7" ht="15.75" x14ac:dyDescent="0.25">
      <c r="A145" s="111" t="s">
        <v>228</v>
      </c>
      <c r="B145" s="111"/>
      <c r="C145" s="9">
        <v>34</v>
      </c>
      <c r="D145" s="32">
        <f>SUM(D146:D151)</f>
        <v>0</v>
      </c>
      <c r="E145" s="51" t="str">
        <f>IFERROR(IF((INDEX('Додаток 1'!H118:H417,MATCH(C145,'Додаток 1'!C118:C417,0)))=0,"",(INDEX('Додаток 1'!H118:H417,MATCH(C145,'Додаток 1'!C118:C417,0)))),"")</f>
        <v/>
      </c>
      <c r="F145" s="56" t="str">
        <f t="shared" ref="F145:F166" si="6">IF(OR((SUM(D145)-SUM(E145))=0,(SUM(D145)-SUM(E145))=""),"",(SUM(D145)-SUM(E145)))</f>
        <v/>
      </c>
      <c r="G145" s="59" t="str">
        <f t="shared" ref="G145:G166" si="7">IFERROR(IF(OR(D145="",D145=0),"",D145/E145-1),"")</f>
        <v/>
      </c>
    </row>
    <row r="146" spans="1:7" ht="15.75" outlineLevel="1" x14ac:dyDescent="0.25">
      <c r="A146" s="127" t="s">
        <v>229</v>
      </c>
      <c r="B146" s="127"/>
      <c r="C146" s="13" t="s">
        <v>230</v>
      </c>
      <c r="D146" s="31"/>
      <c r="E146" s="51" t="str">
        <f>IFERROR(IF((INDEX('Додаток 1'!H119:H418,MATCH(C146,'Додаток 1'!C119:C418,0)))=0,"",(INDEX('Додаток 1'!H119:H418,MATCH(C146,'Додаток 1'!C119:C418,0)))),"")</f>
        <v/>
      </c>
      <c r="F146" s="51" t="str">
        <f t="shared" si="6"/>
        <v/>
      </c>
      <c r="G146" s="60" t="str">
        <f t="shared" si="7"/>
        <v/>
      </c>
    </row>
    <row r="147" spans="1:7" ht="15.75" outlineLevel="1" x14ac:dyDescent="0.25">
      <c r="A147" s="127" t="s">
        <v>231</v>
      </c>
      <c r="B147" s="127"/>
      <c r="C147" s="13" t="s">
        <v>232</v>
      </c>
      <c r="D147" s="31"/>
      <c r="E147" s="51" t="str">
        <f>IFERROR(IF((INDEX('Додаток 1'!H120:H419,MATCH(C147,'Додаток 1'!C120:C419,0)))=0,"",(INDEX('Додаток 1'!H120:H419,MATCH(C147,'Додаток 1'!C120:C419,0)))),"")</f>
        <v/>
      </c>
      <c r="F147" s="51" t="str">
        <f t="shared" si="6"/>
        <v/>
      </c>
      <c r="G147" s="60" t="str">
        <f t="shared" si="7"/>
        <v/>
      </c>
    </row>
    <row r="148" spans="1:7" ht="15.75" outlineLevel="1" x14ac:dyDescent="0.25">
      <c r="A148" s="127" t="s">
        <v>233</v>
      </c>
      <c r="B148" s="127"/>
      <c r="C148" s="13" t="s">
        <v>234</v>
      </c>
      <c r="D148" s="43"/>
      <c r="E148" s="51" t="str">
        <f>IFERROR(IF((INDEX('Додаток 1'!H121:H420,MATCH(C148,'Додаток 1'!C121:C420,0)))=0,"",(INDEX('Додаток 1'!H121:H420,MATCH(C148,'Додаток 1'!C121:C420,0)))),"")</f>
        <v/>
      </c>
      <c r="F148" s="51" t="str">
        <f t="shared" si="6"/>
        <v/>
      </c>
      <c r="G148" s="60" t="str">
        <f t="shared" si="7"/>
        <v/>
      </c>
    </row>
    <row r="149" spans="1:7" ht="15.75" outlineLevel="1" x14ac:dyDescent="0.25">
      <c r="A149" s="127" t="s">
        <v>235</v>
      </c>
      <c r="B149" s="127"/>
      <c r="C149" s="13" t="s">
        <v>236</v>
      </c>
      <c r="D149" s="31"/>
      <c r="E149" s="51" t="str">
        <f>IFERROR(IF((INDEX('Додаток 1'!H122:H421,MATCH(C149,'Додаток 1'!C122:C421,0)))=0,"",(INDEX('Додаток 1'!H122:H421,MATCH(C149,'Додаток 1'!C122:C421,0)))),"")</f>
        <v/>
      </c>
      <c r="F149" s="51" t="str">
        <f t="shared" si="6"/>
        <v/>
      </c>
      <c r="G149" s="60" t="str">
        <f t="shared" si="7"/>
        <v/>
      </c>
    </row>
    <row r="150" spans="1:7" ht="15.75" outlineLevel="1" x14ac:dyDescent="0.25">
      <c r="A150" s="127" t="s">
        <v>237</v>
      </c>
      <c r="B150" s="127"/>
      <c r="C150" s="13" t="s">
        <v>238</v>
      </c>
      <c r="D150" s="31"/>
      <c r="E150" s="51" t="str">
        <f>IFERROR(IF((INDEX('Додаток 1'!H123:H422,MATCH(C150,'Додаток 1'!C123:C422,0)))=0,"",(INDEX('Додаток 1'!H123:H422,MATCH(C150,'Додаток 1'!C123:C422,0)))),"")</f>
        <v/>
      </c>
      <c r="F150" s="51" t="str">
        <f t="shared" si="6"/>
        <v/>
      </c>
      <c r="G150" s="60" t="str">
        <f t="shared" si="7"/>
        <v/>
      </c>
    </row>
    <row r="151" spans="1:7" ht="15.75" outlineLevel="1" x14ac:dyDescent="0.25">
      <c r="A151" s="127" t="s">
        <v>239</v>
      </c>
      <c r="B151" s="127"/>
      <c r="C151" s="13" t="s">
        <v>240</v>
      </c>
      <c r="D151" s="32"/>
      <c r="E151" s="51" t="str">
        <f>IFERROR(IF((INDEX('Додаток 1'!H124:H423,MATCH(C151,'Додаток 1'!C124:C423,0)))=0,"",(INDEX('Додаток 1'!H124:H423,MATCH(C151,'Додаток 1'!C124:C423,0)))),"")</f>
        <v/>
      </c>
      <c r="F151" s="51" t="str">
        <f t="shared" si="6"/>
        <v/>
      </c>
      <c r="G151" s="60" t="str">
        <f t="shared" si="7"/>
        <v/>
      </c>
    </row>
    <row r="152" spans="1:7" ht="15.75" x14ac:dyDescent="0.25">
      <c r="A152" s="111" t="s">
        <v>241</v>
      </c>
      <c r="B152" s="111"/>
      <c r="C152" s="9">
        <v>35</v>
      </c>
      <c r="D152" s="76">
        <f>SUM(D153:D155)</f>
        <v>882.63648000000001</v>
      </c>
      <c r="E152" s="74">
        <f>'Додаток 1'!H151+'Додаток 1'!I151</f>
        <v>2770.74</v>
      </c>
      <c r="F152" s="88">
        <f t="shared" si="6"/>
        <v>-1888.1035199999997</v>
      </c>
      <c r="G152" s="59">
        <f t="shared" si="7"/>
        <v>-0.68144377314363669</v>
      </c>
    </row>
    <row r="153" spans="1:7" ht="15.75" outlineLevel="1" x14ac:dyDescent="0.25">
      <c r="A153" s="127"/>
      <c r="B153" s="127"/>
      <c r="C153" s="13" t="s">
        <v>242</v>
      </c>
      <c r="D153" s="74">
        <f>D185*0.18</f>
        <v>882.63648000000001</v>
      </c>
      <c r="E153" s="74">
        <f>'Додаток 1'!H152+'Додаток 1'!I152</f>
        <v>2770.74</v>
      </c>
      <c r="F153" s="87">
        <f t="shared" si="6"/>
        <v>-1888.1035199999997</v>
      </c>
      <c r="G153" s="60">
        <f t="shared" si="7"/>
        <v>-0.68144377314363669</v>
      </c>
    </row>
    <row r="154" spans="1:7" ht="15.75" outlineLevel="1" x14ac:dyDescent="0.25">
      <c r="A154" s="127"/>
      <c r="B154" s="127"/>
      <c r="C154" s="13" t="s">
        <v>243</v>
      </c>
      <c r="D154" s="31"/>
      <c r="E154" s="51" t="str">
        <f>IFERROR(IF((INDEX('Додаток 1'!H127:H426,MATCH(C154,'Додаток 1'!C127:C426,0)))=0,"",(INDEX('Додаток 1'!H127:H426,MATCH(C154,'Додаток 1'!C127:C426,0)))),"")</f>
        <v/>
      </c>
      <c r="F154" s="90" t="str">
        <f t="shared" si="6"/>
        <v/>
      </c>
      <c r="G154" s="60" t="str">
        <f t="shared" si="7"/>
        <v/>
      </c>
    </row>
    <row r="155" spans="1:7" ht="15.75" outlineLevel="1" x14ac:dyDescent="0.25">
      <c r="A155" s="127"/>
      <c r="B155" s="127"/>
      <c r="C155" s="13" t="s">
        <v>244</v>
      </c>
      <c r="D155" s="31"/>
      <c r="E155" s="51" t="str">
        <f>IFERROR(IF((INDEX('Додаток 1'!H128:H427,MATCH(C155,'Додаток 1'!C128:C427,0)))=0,"",(INDEX('Додаток 1'!H128:H427,MATCH(C155,'Додаток 1'!C128:C427,0)))),"")</f>
        <v/>
      </c>
      <c r="F155" s="90" t="str">
        <f t="shared" si="6"/>
        <v/>
      </c>
      <c r="G155" s="60" t="str">
        <f t="shared" si="7"/>
        <v/>
      </c>
    </row>
    <row r="156" spans="1:7" ht="15.75" x14ac:dyDescent="0.25">
      <c r="A156" s="111" t="s">
        <v>245</v>
      </c>
      <c r="B156" s="111"/>
      <c r="C156" s="9">
        <v>36</v>
      </c>
      <c r="D156" s="76">
        <f>SUM(D157:D158)</f>
        <v>1128.0760399999999</v>
      </c>
      <c r="E156" s="76">
        <f>SUM(E157:E158)</f>
        <v>3617.39867</v>
      </c>
      <c r="F156" s="88">
        <f t="shared" si="6"/>
        <v>-2489.3226300000001</v>
      </c>
      <c r="G156" s="59">
        <f t="shared" si="7"/>
        <v>-0.6881526912265935</v>
      </c>
    </row>
    <row r="157" spans="1:7" ht="15.75" outlineLevel="1" x14ac:dyDescent="0.25">
      <c r="A157" s="127" t="s">
        <v>246</v>
      </c>
      <c r="B157" s="127"/>
      <c r="C157" s="13" t="s">
        <v>247</v>
      </c>
      <c r="D157" s="74">
        <f>D43+D58</f>
        <v>1054.5229999999999</v>
      </c>
      <c r="E157" s="74">
        <f>'Додаток 1'!H156+'Додаток 1'!I156</f>
        <v>3386.5036700000001</v>
      </c>
      <c r="F157" s="87">
        <f t="shared" si="6"/>
        <v>-2331.9806699999999</v>
      </c>
      <c r="G157" s="60">
        <f t="shared" si="7"/>
        <v>-0.68861011156087137</v>
      </c>
    </row>
    <row r="158" spans="1:7" ht="15.75" outlineLevel="1" x14ac:dyDescent="0.25">
      <c r="A158" s="127" t="s">
        <v>248</v>
      </c>
      <c r="B158" s="127"/>
      <c r="C158" s="13" t="s">
        <v>249</v>
      </c>
      <c r="D158" s="74">
        <f>(D42+D57)*1.5%</f>
        <v>73.553039999999996</v>
      </c>
      <c r="E158" s="74">
        <f>'Додаток 1'!H157+'Додаток 1'!I157</f>
        <v>230.89499999999998</v>
      </c>
      <c r="F158" s="87">
        <f t="shared" si="6"/>
        <v>-157.34195999999997</v>
      </c>
      <c r="G158" s="60">
        <f t="shared" si="7"/>
        <v>-0.68144377314363669</v>
      </c>
    </row>
    <row r="159" spans="1:7" ht="15.75" x14ac:dyDescent="0.25">
      <c r="A159" s="111" t="s">
        <v>250</v>
      </c>
      <c r="B159" s="111"/>
      <c r="C159" s="9">
        <v>37</v>
      </c>
      <c r="D159" s="32">
        <f>D160+D163</f>
        <v>0</v>
      </c>
      <c r="E159" s="51">
        <f>'Додаток 1'!H158+'Додаток 1'!I158</f>
        <v>0</v>
      </c>
      <c r="F159" s="56" t="str">
        <f t="shared" si="6"/>
        <v/>
      </c>
      <c r="G159" s="59" t="str">
        <f t="shared" si="7"/>
        <v/>
      </c>
    </row>
    <row r="160" spans="1:7" ht="15.75" x14ac:dyDescent="0.25">
      <c r="A160" s="130" t="s">
        <v>251</v>
      </c>
      <c r="B160" s="130"/>
      <c r="C160" s="14" t="s">
        <v>252</v>
      </c>
      <c r="D160" s="32">
        <f>SUM(D161:D162)</f>
        <v>0</v>
      </c>
      <c r="E160" s="51">
        <f>'Додаток 1'!H159+'Додаток 1'!I159</f>
        <v>0</v>
      </c>
      <c r="F160" s="56" t="str">
        <f t="shared" si="6"/>
        <v/>
      </c>
      <c r="G160" s="59" t="str">
        <f t="shared" si="7"/>
        <v/>
      </c>
    </row>
    <row r="161" spans="1:7" ht="15.75" outlineLevel="1" x14ac:dyDescent="0.25">
      <c r="A161" s="127" t="s">
        <v>253</v>
      </c>
      <c r="B161" s="127"/>
      <c r="C161" s="13" t="s">
        <v>254</v>
      </c>
      <c r="D161" s="31"/>
      <c r="E161" s="51">
        <f>'Додаток 1'!H160+'Додаток 1'!I160</f>
        <v>0</v>
      </c>
      <c r="F161" s="51" t="str">
        <f t="shared" si="6"/>
        <v/>
      </c>
      <c r="G161" s="60" t="str">
        <f t="shared" si="7"/>
        <v/>
      </c>
    </row>
    <row r="162" spans="1:7" ht="15.75" outlineLevel="1" x14ac:dyDescent="0.25">
      <c r="A162" s="127" t="s">
        <v>255</v>
      </c>
      <c r="B162" s="127"/>
      <c r="C162" s="13" t="s">
        <v>256</v>
      </c>
      <c r="D162" s="31"/>
      <c r="E162" s="51">
        <f>'Додаток 1'!H161+'Додаток 1'!I161</f>
        <v>0</v>
      </c>
      <c r="F162" s="51" t="str">
        <f t="shared" si="6"/>
        <v/>
      </c>
      <c r="G162" s="60" t="str">
        <f t="shared" si="7"/>
        <v/>
      </c>
    </row>
    <row r="163" spans="1:7" ht="15.75" x14ac:dyDescent="0.25">
      <c r="A163" s="130" t="s">
        <v>257</v>
      </c>
      <c r="B163" s="130"/>
      <c r="C163" s="14" t="s">
        <v>258</v>
      </c>
      <c r="D163" s="32">
        <f>SUM(D164:D165)</f>
        <v>0</v>
      </c>
      <c r="E163" s="51">
        <f>'Додаток 1'!H162+'Додаток 1'!I162</f>
        <v>0</v>
      </c>
      <c r="F163" s="56" t="str">
        <f t="shared" si="6"/>
        <v/>
      </c>
      <c r="G163" s="59" t="str">
        <f t="shared" si="7"/>
        <v/>
      </c>
    </row>
    <row r="164" spans="1:7" ht="15.75" outlineLevel="1" x14ac:dyDescent="0.25">
      <c r="A164" s="127" t="s">
        <v>253</v>
      </c>
      <c r="B164" s="127"/>
      <c r="C164" s="13" t="s">
        <v>259</v>
      </c>
      <c r="D164" s="31"/>
      <c r="E164" s="51">
        <f>'Додаток 1'!H163+'Додаток 1'!I163</f>
        <v>0</v>
      </c>
      <c r="F164" s="51" t="str">
        <f t="shared" si="6"/>
        <v/>
      </c>
      <c r="G164" s="60" t="str">
        <f t="shared" si="7"/>
        <v/>
      </c>
    </row>
    <row r="165" spans="1:7" ht="15.75" outlineLevel="1" x14ac:dyDescent="0.25">
      <c r="A165" s="127" t="s">
        <v>255</v>
      </c>
      <c r="B165" s="127"/>
      <c r="C165" s="13" t="s">
        <v>260</v>
      </c>
      <c r="D165" s="31"/>
      <c r="E165" s="51">
        <f>'Додаток 1'!H164+'Додаток 1'!I164</f>
        <v>0</v>
      </c>
      <c r="F165" s="51" t="str">
        <f t="shared" si="6"/>
        <v/>
      </c>
      <c r="G165" s="60" t="str">
        <f t="shared" si="7"/>
        <v/>
      </c>
    </row>
    <row r="166" spans="1:7" ht="15.75" x14ac:dyDescent="0.25">
      <c r="A166" s="111" t="s">
        <v>261</v>
      </c>
      <c r="B166" s="111"/>
      <c r="C166" s="9">
        <v>38</v>
      </c>
      <c r="D166" s="76">
        <f>D159+D156+D152+D145</f>
        <v>2010.71252</v>
      </c>
      <c r="E166" s="76">
        <f>E157+E158</f>
        <v>3617.39867</v>
      </c>
      <c r="F166" s="88">
        <f t="shared" si="6"/>
        <v>-1606.68615</v>
      </c>
      <c r="G166" s="59">
        <f t="shared" si="7"/>
        <v>-0.44415512266443113</v>
      </c>
    </row>
    <row r="167" spans="1:7" ht="15.75" x14ac:dyDescent="0.25">
      <c r="A167" s="129" t="s">
        <v>262</v>
      </c>
      <c r="B167" s="109"/>
      <c r="C167" s="109"/>
      <c r="D167" s="109"/>
      <c r="E167" s="109"/>
      <c r="F167" s="109"/>
      <c r="G167" s="110"/>
    </row>
    <row r="168" spans="1:7" ht="15.75" x14ac:dyDescent="0.25">
      <c r="A168" s="127" t="s">
        <v>263</v>
      </c>
      <c r="B168" s="127"/>
      <c r="C168" s="9">
        <v>39</v>
      </c>
      <c r="D168" s="32"/>
      <c r="E168" s="51" t="str">
        <f>IFERROR(IF((INDEX('Додаток 1'!H141:H440,MATCH(C168,'Додаток 1'!C141:C440,0)))=0,"",(INDEX('Додаток 1'!H141:H440,MATCH(C168,'Додаток 1'!C141:C440,0)))),"")</f>
        <v/>
      </c>
      <c r="F168" s="56" t="str">
        <f t="shared" ref="F168:F180" si="8">IF(OR((SUM(D168)-SUM(E168))=0,(SUM(D168)-SUM(E168))=""),"",(SUM(D168)-SUM(E168)))</f>
        <v/>
      </c>
      <c r="G168" s="59" t="str">
        <f t="shared" ref="G168:G180" si="9">IFERROR(IF(OR(D168="",D168=0),"",D168/E168-1),"")</f>
        <v/>
      </c>
    </row>
    <row r="169" spans="1:7" ht="15.75" x14ac:dyDescent="0.25">
      <c r="A169" s="127" t="s">
        <v>264</v>
      </c>
      <c r="B169" s="127"/>
      <c r="C169" s="9">
        <v>40</v>
      </c>
      <c r="D169" s="43"/>
      <c r="E169" s="51" t="str">
        <f>IFERROR(IF((INDEX('Додаток 1'!H142:H441,MATCH(C169,'Додаток 1'!C142:C441,0)))=0,"",(INDEX('Додаток 1'!H142:H441,MATCH(C169,'Додаток 1'!C142:C441,0)))),"")</f>
        <v/>
      </c>
      <c r="F169" s="56" t="str">
        <f t="shared" si="8"/>
        <v/>
      </c>
      <c r="G169" s="59" t="str">
        <f t="shared" si="9"/>
        <v/>
      </c>
    </row>
    <row r="170" spans="1:7" ht="15.75" outlineLevel="1" x14ac:dyDescent="0.25">
      <c r="A170" s="127" t="s">
        <v>265</v>
      </c>
      <c r="B170" s="127"/>
      <c r="C170" s="13" t="s">
        <v>266</v>
      </c>
      <c r="D170" s="31"/>
      <c r="E170" s="51" t="str">
        <f>IFERROR(IF((INDEX('Додаток 1'!H143:H442,MATCH(C170,'Додаток 1'!C143:C442,0)))=0,"",(INDEX('Додаток 1'!H143:H442,MATCH(C170,'Додаток 1'!C143:C442,0)))),"")</f>
        <v/>
      </c>
      <c r="F170" s="51" t="str">
        <f t="shared" si="8"/>
        <v/>
      </c>
      <c r="G170" s="60" t="str">
        <f t="shared" si="9"/>
        <v/>
      </c>
    </row>
    <row r="171" spans="1:7" ht="15.75" x14ac:dyDescent="0.25">
      <c r="A171" s="127" t="s">
        <v>267</v>
      </c>
      <c r="B171" s="127"/>
      <c r="C171" s="9">
        <v>41</v>
      </c>
      <c r="D171" s="43"/>
      <c r="E171" s="51" t="str">
        <f>IFERROR(IF((INDEX('Додаток 1'!H144:H443,MATCH(C171,'Додаток 1'!C144:C443,0)))=0,"",(INDEX('Додаток 1'!H144:H443,MATCH(C171,'Додаток 1'!C144:C443,0)))),"")</f>
        <v/>
      </c>
      <c r="F171" s="56" t="str">
        <f t="shared" si="8"/>
        <v/>
      </c>
      <c r="G171" s="59" t="str">
        <f t="shared" si="9"/>
        <v/>
      </c>
    </row>
    <row r="172" spans="1:7" ht="15.75" x14ac:dyDescent="0.25">
      <c r="A172" s="127" t="s">
        <v>268</v>
      </c>
      <c r="B172" s="127"/>
      <c r="C172" s="9">
        <v>42</v>
      </c>
      <c r="D172" s="43"/>
      <c r="E172" s="51" t="str">
        <f>IFERROR(IF((INDEX('Додаток 1'!H145:H444,MATCH(C172,'Додаток 1'!C145:C444,0)))=0,"",(INDEX('Додаток 1'!H145:H444,MATCH(C172,'Додаток 1'!C145:C444,0)))),"")</f>
        <v/>
      </c>
      <c r="F172" s="56" t="str">
        <f t="shared" si="8"/>
        <v/>
      </c>
      <c r="G172" s="59" t="str">
        <f t="shared" si="9"/>
        <v/>
      </c>
    </row>
    <row r="173" spans="1:7" ht="15.75" x14ac:dyDescent="0.25">
      <c r="A173" s="127" t="s">
        <v>269</v>
      </c>
      <c r="B173" s="127"/>
      <c r="C173" s="9">
        <v>43</v>
      </c>
      <c r="D173" s="32">
        <f>D169+D171+D172</f>
        <v>0</v>
      </c>
      <c r="E173" s="51" t="str">
        <f>IFERROR(IF((INDEX('Додаток 1'!H146:H445,MATCH(C173,'Додаток 1'!C146:C445,0)))=0,"",(INDEX('Додаток 1'!H146:H445,MATCH(C173,'Додаток 1'!C146:C445,0)))),"")</f>
        <v/>
      </c>
      <c r="F173" s="56" t="str">
        <f t="shared" si="8"/>
        <v/>
      </c>
      <c r="G173" s="59" t="str">
        <f t="shared" si="9"/>
        <v/>
      </c>
    </row>
    <row r="174" spans="1:7" ht="15.75" x14ac:dyDescent="0.25">
      <c r="A174" s="127" t="s">
        <v>270</v>
      </c>
      <c r="B174" s="127"/>
      <c r="C174" s="9">
        <v>44</v>
      </c>
      <c r="D174" s="32">
        <f>D175-D176</f>
        <v>0</v>
      </c>
      <c r="E174" s="51" t="str">
        <f>IFERROR(IF((INDEX('Додаток 1'!H147:H446,MATCH(C174,'Додаток 1'!C147:C446,0)))=0,"",(INDEX('Додаток 1'!H147:H446,MATCH(C174,'Додаток 1'!C147:C446,0)))),"")</f>
        <v/>
      </c>
      <c r="F174" s="56" t="str">
        <f t="shared" si="8"/>
        <v/>
      </c>
      <c r="G174" s="59" t="str">
        <f t="shared" si="9"/>
        <v/>
      </c>
    </row>
    <row r="175" spans="1:7" ht="15.75" outlineLevel="1" x14ac:dyDescent="0.25">
      <c r="A175" s="127" t="s">
        <v>271</v>
      </c>
      <c r="B175" s="127"/>
      <c r="C175" s="13" t="s">
        <v>272</v>
      </c>
      <c r="D175" s="31"/>
      <c r="E175" s="51" t="str">
        <f>IFERROR(IF((INDEX('Додаток 1'!H148:H447,MATCH(C175,'Додаток 1'!C148:C447,0)))=0,"",(INDEX('Додаток 1'!H148:H447,MATCH(C175,'Додаток 1'!C148:C447,0)))),"")</f>
        <v/>
      </c>
      <c r="F175" s="51" t="str">
        <f t="shared" si="8"/>
        <v/>
      </c>
      <c r="G175" s="60" t="str">
        <f t="shared" si="9"/>
        <v/>
      </c>
    </row>
    <row r="176" spans="1:7" ht="15.75" outlineLevel="1" x14ac:dyDescent="0.25">
      <c r="A176" s="127" t="s">
        <v>273</v>
      </c>
      <c r="B176" s="127"/>
      <c r="C176" s="13" t="s">
        <v>274</v>
      </c>
      <c r="D176" s="69">
        <f>SUM(D177:D178)</f>
        <v>0</v>
      </c>
      <c r="E176" s="51" t="str">
        <f>IFERROR(IF((INDEX('Додаток 1'!H149:H448,MATCH(C176,'Додаток 1'!C149:C448,0)))=0,"",(INDEX('Додаток 1'!H149:H448,MATCH(C176,'Додаток 1'!C149:C448,0)))),"")</f>
        <v/>
      </c>
      <c r="F176" s="51" t="str">
        <f t="shared" si="8"/>
        <v/>
      </c>
      <c r="G176" s="60" t="str">
        <f t="shared" si="9"/>
        <v/>
      </c>
    </row>
    <row r="177" spans="1:7" ht="15.75" outlineLevel="1" x14ac:dyDescent="0.25">
      <c r="A177" s="127" t="s">
        <v>275</v>
      </c>
      <c r="B177" s="127"/>
      <c r="C177" s="13" t="s">
        <v>276</v>
      </c>
      <c r="D177" s="43"/>
      <c r="E177" s="51" t="str">
        <f>IFERROR(IF((INDEX('Додаток 1'!H150:H449,MATCH(C177,'Додаток 1'!C150:C449,0)))=0,"",(INDEX('Додаток 1'!H150:H449,MATCH(C177,'Додаток 1'!C150:C449,0)))),"")</f>
        <v/>
      </c>
      <c r="F177" s="51" t="str">
        <f t="shared" si="8"/>
        <v/>
      </c>
      <c r="G177" s="60" t="str">
        <f t="shared" si="9"/>
        <v/>
      </c>
    </row>
    <row r="178" spans="1:7" ht="15.75" outlineLevel="1" x14ac:dyDescent="0.25">
      <c r="A178" s="127" t="s">
        <v>277</v>
      </c>
      <c r="B178" s="127"/>
      <c r="C178" s="13" t="s">
        <v>278</v>
      </c>
      <c r="D178" s="43"/>
      <c r="E178" s="51" t="str">
        <f>IFERROR(IF((INDEX('Додаток 1'!H151:H450,MATCH(C178,'Додаток 1'!C151:C450,0)))=0,"",(INDEX('Додаток 1'!H151:H450,MATCH(C178,'Додаток 1'!C151:C450,0)))),"")</f>
        <v/>
      </c>
      <c r="F178" s="51" t="str">
        <f t="shared" si="8"/>
        <v/>
      </c>
      <c r="G178" s="60" t="str">
        <f t="shared" si="9"/>
        <v/>
      </c>
    </row>
    <row r="179" spans="1:7" ht="15.75" x14ac:dyDescent="0.25">
      <c r="A179" s="127" t="s">
        <v>279</v>
      </c>
      <c r="B179" s="127"/>
      <c r="C179" s="9">
        <v>45</v>
      </c>
      <c r="D179" s="43"/>
      <c r="E179" s="51" t="str">
        <f>IFERROR(IF((INDEX('Додаток 1'!H152:H451,MATCH(C179,'Додаток 1'!C152:C451,0)))=0,"",(INDEX('Додаток 1'!H152:H451,MATCH(C179,'Додаток 1'!C152:C451,0)))),"")</f>
        <v/>
      </c>
      <c r="F179" s="56" t="str">
        <f t="shared" si="8"/>
        <v/>
      </c>
      <c r="G179" s="59" t="str">
        <f t="shared" si="9"/>
        <v/>
      </c>
    </row>
    <row r="180" spans="1:7" ht="15.75" x14ac:dyDescent="0.25">
      <c r="A180" s="127" t="s">
        <v>280</v>
      </c>
      <c r="B180" s="127"/>
      <c r="C180" s="9">
        <v>46</v>
      </c>
      <c r="D180" s="32">
        <f>D168+D173+D179</f>
        <v>0</v>
      </c>
      <c r="E180" s="51" t="str">
        <f>IFERROR(IF((INDEX('Додаток 1'!H153:H452,MATCH(C180,'Додаток 1'!C153:C452,0)))=0,"",(INDEX('Додаток 1'!H153:H452,MATCH(C180,'Додаток 1'!C153:C452,0)))),"")</f>
        <v/>
      </c>
      <c r="F180" s="56" t="str">
        <f t="shared" si="8"/>
        <v/>
      </c>
      <c r="G180" s="59" t="str">
        <f t="shared" si="9"/>
        <v/>
      </c>
    </row>
    <row r="181" spans="1:7" ht="15.75" x14ac:dyDescent="0.25">
      <c r="A181" s="129" t="s">
        <v>281</v>
      </c>
      <c r="B181" s="109"/>
      <c r="C181" s="109"/>
      <c r="D181" s="109"/>
      <c r="E181" s="109"/>
      <c r="F181" s="109"/>
      <c r="G181" s="110"/>
    </row>
    <row r="182" spans="1:7" ht="15.75" x14ac:dyDescent="0.25">
      <c r="A182" s="127" t="s">
        <v>282</v>
      </c>
      <c r="B182" s="127"/>
      <c r="C182" s="9">
        <v>47</v>
      </c>
      <c r="D182" s="31"/>
      <c r="E182" s="51" t="str">
        <f>IFERROR(IF((INDEX('Додаток 1'!H155:H454,MATCH(C182,'Додаток 1'!C155:C454,0)))=0,"",(INDEX('Додаток 1'!H155:H454,MATCH(C182,'Додаток 1'!C155:C454,0)))),"")</f>
        <v/>
      </c>
      <c r="F182" s="56" t="str">
        <f t="shared" ref="F182:F189" si="10">IF(OR((SUM(D182)-SUM(E182))=0,(SUM(D182)-SUM(E182))=""),"",(SUM(D182)-SUM(E182)))</f>
        <v/>
      </c>
      <c r="G182" s="59" t="str">
        <f t="shared" ref="G182:G189" si="11">IFERROR(IF(OR(D182="",D182=0),"",D182/E182-1),"")</f>
        <v/>
      </c>
    </row>
    <row r="183" spans="1:7" ht="15.75" outlineLevel="1" x14ac:dyDescent="0.25">
      <c r="A183" s="131" t="s">
        <v>283</v>
      </c>
      <c r="B183" s="131"/>
      <c r="C183" s="15" t="s">
        <v>284</v>
      </c>
      <c r="D183" s="74">
        <f>D38</f>
        <v>4461.3779999999997</v>
      </c>
      <c r="E183" s="74">
        <f>'Додаток 1'!H182+'Додаток 1'!I182</f>
        <v>7400</v>
      </c>
      <c r="F183" s="87">
        <f t="shared" si="10"/>
        <v>-2938.6220000000003</v>
      </c>
      <c r="G183" s="60">
        <f t="shared" si="11"/>
        <v>-0.39711108108108117</v>
      </c>
    </row>
    <row r="184" spans="1:7" ht="15.75" outlineLevel="1" x14ac:dyDescent="0.25">
      <c r="A184" s="131" t="s">
        <v>285</v>
      </c>
      <c r="B184" s="131"/>
      <c r="C184" s="15" t="s">
        <v>286</v>
      </c>
      <c r="D184" s="74">
        <f>D39+D40</f>
        <v>1389</v>
      </c>
      <c r="E184" s="74">
        <f>'Додаток 1'!H183+'Додаток 1'!I183</f>
        <v>8009.6490000000003</v>
      </c>
      <c r="F184" s="87">
        <f t="shared" si="10"/>
        <v>-6620.6490000000003</v>
      </c>
      <c r="G184" s="60">
        <f t="shared" si="11"/>
        <v>-0.82658416117859845</v>
      </c>
    </row>
    <row r="185" spans="1:7" ht="15.75" x14ac:dyDescent="0.25">
      <c r="A185" s="127" t="s">
        <v>287</v>
      </c>
      <c r="B185" s="127"/>
      <c r="C185" s="9">
        <v>48</v>
      </c>
      <c r="D185" s="74">
        <f>D42+D57</f>
        <v>4903.5360000000001</v>
      </c>
      <c r="E185" s="74">
        <f>'Додаток 1'!H184+'Додаток 1'!I184</f>
        <v>15393.1985</v>
      </c>
      <c r="F185" s="88">
        <f t="shared" si="10"/>
        <v>-10489.6625</v>
      </c>
      <c r="G185" s="59">
        <f t="shared" si="11"/>
        <v>-0.68144788102355724</v>
      </c>
    </row>
    <row r="186" spans="1:7" ht="15.75" x14ac:dyDescent="0.25">
      <c r="A186" s="127" t="s">
        <v>288</v>
      </c>
      <c r="B186" s="127"/>
      <c r="C186" s="9">
        <v>49</v>
      </c>
      <c r="D186" s="74">
        <f>D43+D58</f>
        <v>1054.5229999999999</v>
      </c>
      <c r="E186" s="74">
        <f>'Додаток 1'!H185+'Додаток 1'!I185</f>
        <v>3386.5036700000001</v>
      </c>
      <c r="F186" s="88">
        <f t="shared" si="10"/>
        <v>-2331.9806699999999</v>
      </c>
      <c r="G186" s="59">
        <f t="shared" si="11"/>
        <v>-0.68861011156087137</v>
      </c>
    </row>
    <row r="187" spans="1:7" ht="15.75" x14ac:dyDescent="0.25">
      <c r="A187" s="127" t="s">
        <v>289</v>
      </c>
      <c r="B187" s="127"/>
      <c r="C187" s="9">
        <v>50</v>
      </c>
      <c r="D187" s="74">
        <v>4294.3</v>
      </c>
      <c r="E187" s="74">
        <f>'Додаток 1'!H186+'Додаток 1'!I186</f>
        <v>5500</v>
      </c>
      <c r="F187" s="88">
        <f t="shared" si="10"/>
        <v>-1205.6999999999998</v>
      </c>
      <c r="G187" s="59">
        <f t="shared" si="11"/>
        <v>-0.21921818181818176</v>
      </c>
    </row>
    <row r="188" spans="1:7" ht="15.75" x14ac:dyDescent="0.25">
      <c r="A188" s="127" t="s">
        <v>290</v>
      </c>
      <c r="B188" s="127"/>
      <c r="C188" s="9">
        <v>51</v>
      </c>
      <c r="D188" s="74">
        <f>D46+D78</f>
        <v>465.09899999999999</v>
      </c>
      <c r="E188" s="74">
        <f>'Додаток 1'!H187+'Додаток 1'!I187</f>
        <v>1115</v>
      </c>
      <c r="F188" s="88">
        <f t="shared" si="10"/>
        <v>-649.90100000000007</v>
      </c>
      <c r="G188" s="59">
        <f t="shared" si="11"/>
        <v>-0.5828708520179372</v>
      </c>
    </row>
    <row r="189" spans="1:7" ht="15.75" x14ac:dyDescent="0.25">
      <c r="A189" s="111" t="s">
        <v>291</v>
      </c>
      <c r="B189" s="111"/>
      <c r="C189" s="9">
        <v>52</v>
      </c>
      <c r="D189" s="76">
        <f>SUM(D185:D188)+D182</f>
        <v>10717.458000000001</v>
      </c>
      <c r="E189" s="76">
        <f>'Додаток 1'!H188+'Додаток 1'!I188</f>
        <v>25394.70217</v>
      </c>
      <c r="F189" s="88">
        <f t="shared" si="10"/>
        <v>-14677.24417</v>
      </c>
      <c r="G189" s="59">
        <f t="shared" si="11"/>
        <v>-0.57796480824015894</v>
      </c>
    </row>
    <row r="190" spans="1:7" ht="15.75" x14ac:dyDescent="0.25">
      <c r="A190" s="129" t="s">
        <v>292</v>
      </c>
      <c r="B190" s="109"/>
      <c r="C190" s="109"/>
      <c r="D190" s="109"/>
      <c r="E190" s="109"/>
      <c r="F190" s="109"/>
      <c r="G190" s="110"/>
    </row>
    <row r="191" spans="1:7" ht="15.75" x14ac:dyDescent="0.25">
      <c r="A191" s="111" t="s">
        <v>293</v>
      </c>
      <c r="B191" s="111"/>
      <c r="C191" s="9">
        <v>53</v>
      </c>
      <c r="D191" s="32">
        <f>SUM(D192:D198)</f>
        <v>0</v>
      </c>
      <c r="E191" s="51" t="str">
        <f>IFERROR(IF((INDEX('Додаток 1'!H164:H463,MATCH(C191,'Додаток 1'!C164:C463,0)))=0,"",(INDEX('Додаток 1'!H164:H463,MATCH(C191,'Додаток 1'!C164:C463,0)))),"")</f>
        <v/>
      </c>
      <c r="F191" s="56" t="str">
        <f t="shared" ref="F191:F203" si="12">IF(OR((SUM(D191)-SUM(E191))=0,(SUM(D191)-SUM(E191))=""),"",(SUM(D191)-SUM(E191)))</f>
        <v/>
      </c>
      <c r="G191" s="59" t="str">
        <f t="shared" ref="G191:G203" si="13">IFERROR(IF(OR(D191="",D191=0),"",D191/E191-1),"")</f>
        <v/>
      </c>
    </row>
    <row r="192" spans="1:7" ht="15.75" outlineLevel="1" x14ac:dyDescent="0.25">
      <c r="A192" s="127" t="s">
        <v>294</v>
      </c>
      <c r="B192" s="127"/>
      <c r="C192" s="13" t="s">
        <v>295</v>
      </c>
      <c r="D192" s="31"/>
      <c r="E192" s="51" t="str">
        <f>IFERROR(IF((INDEX('Додаток 1'!H165:H464,MATCH(C192,'Додаток 1'!C165:C464,0)))=0,"",(INDEX('Додаток 1'!H165:H464,MATCH(C192,'Додаток 1'!C165:C464,0)))),"")</f>
        <v/>
      </c>
      <c r="F192" s="51" t="str">
        <f t="shared" si="12"/>
        <v/>
      </c>
      <c r="G192" s="60" t="str">
        <f t="shared" si="13"/>
        <v/>
      </c>
    </row>
    <row r="193" spans="1:7" ht="15.75" outlineLevel="1" x14ac:dyDescent="0.25">
      <c r="A193" s="127" t="s">
        <v>296</v>
      </c>
      <c r="B193" s="127"/>
      <c r="C193" s="13" t="s">
        <v>297</v>
      </c>
      <c r="D193" s="31"/>
      <c r="E193" s="51" t="str">
        <f>IFERROR(IF((INDEX('Додаток 1'!H166:H465,MATCH(C193,'Додаток 1'!C166:C465,0)))=0,"",(INDEX('Додаток 1'!H166:H465,MATCH(C193,'Додаток 1'!C166:C465,0)))),"")</f>
        <v/>
      </c>
      <c r="F193" s="51" t="str">
        <f t="shared" si="12"/>
        <v/>
      </c>
      <c r="G193" s="60" t="str">
        <f t="shared" si="13"/>
        <v/>
      </c>
    </row>
    <row r="194" spans="1:7" ht="15.75" outlineLevel="1" x14ac:dyDescent="0.25">
      <c r="A194" s="127" t="s">
        <v>298</v>
      </c>
      <c r="B194" s="127"/>
      <c r="C194" s="13" t="s">
        <v>299</v>
      </c>
      <c r="D194" s="31"/>
      <c r="E194" s="51" t="str">
        <f>IFERROR(IF((INDEX('Додаток 1'!H167:H466,MATCH(C194,'Додаток 1'!C167:C466,0)))=0,"",(INDEX('Додаток 1'!H167:H466,MATCH(C194,'Додаток 1'!C167:C466,0)))),"")</f>
        <v/>
      </c>
      <c r="F194" s="51" t="str">
        <f t="shared" si="12"/>
        <v/>
      </c>
      <c r="G194" s="60" t="str">
        <f t="shared" si="13"/>
        <v/>
      </c>
    </row>
    <row r="195" spans="1:7" ht="15.75" outlineLevel="1" x14ac:dyDescent="0.25">
      <c r="A195" s="127" t="s">
        <v>300</v>
      </c>
      <c r="B195" s="127"/>
      <c r="C195" s="13" t="s">
        <v>301</v>
      </c>
      <c r="D195" s="31"/>
      <c r="E195" s="51" t="str">
        <f>IFERROR(IF((INDEX('Додаток 1'!H168:H467,MATCH(C195,'Додаток 1'!C168:C467,0)))=0,"",(INDEX('Додаток 1'!H168:H467,MATCH(C195,'Додаток 1'!C168:C467,0)))),"")</f>
        <v/>
      </c>
      <c r="F195" s="51" t="str">
        <f t="shared" si="12"/>
        <v/>
      </c>
      <c r="G195" s="60" t="str">
        <f t="shared" si="13"/>
        <v/>
      </c>
    </row>
    <row r="196" spans="1:7" ht="15.75" outlineLevel="1" x14ac:dyDescent="0.25">
      <c r="A196" s="127" t="s">
        <v>302</v>
      </c>
      <c r="B196" s="127"/>
      <c r="C196" s="13" t="s">
        <v>303</v>
      </c>
      <c r="D196" s="31"/>
      <c r="E196" s="51" t="str">
        <f>IFERROR(IF((INDEX('Додаток 1'!H169:H468,MATCH(C196,'Додаток 1'!C169:C468,0)))=0,"",(INDEX('Додаток 1'!H169:H468,MATCH(C196,'Додаток 1'!C169:C468,0)))),"")</f>
        <v/>
      </c>
      <c r="F196" s="51" t="str">
        <f t="shared" si="12"/>
        <v/>
      </c>
      <c r="G196" s="60" t="str">
        <f t="shared" si="13"/>
        <v/>
      </c>
    </row>
    <row r="197" spans="1:7" ht="15.75" outlineLevel="1" x14ac:dyDescent="0.25">
      <c r="A197" s="127" t="s">
        <v>304</v>
      </c>
      <c r="B197" s="127"/>
      <c r="C197" s="13" t="s">
        <v>305</v>
      </c>
      <c r="D197" s="31"/>
      <c r="E197" s="51" t="str">
        <f>IFERROR(IF((INDEX('Додаток 1'!H170:H469,MATCH(C197,'Додаток 1'!C170:C469,0)))=0,"",(INDEX('Додаток 1'!H170:H469,MATCH(C197,'Додаток 1'!C170:C469,0)))),"")</f>
        <v/>
      </c>
      <c r="F197" s="51" t="str">
        <f t="shared" si="12"/>
        <v/>
      </c>
      <c r="G197" s="60" t="str">
        <f t="shared" si="13"/>
        <v/>
      </c>
    </row>
    <row r="198" spans="1:7" ht="15.75" outlineLevel="1" x14ac:dyDescent="0.25">
      <c r="A198" s="127" t="s">
        <v>306</v>
      </c>
      <c r="B198" s="127"/>
      <c r="C198" s="13" t="s">
        <v>307</v>
      </c>
      <c r="D198" s="31"/>
      <c r="E198" s="51" t="str">
        <f>IFERROR(IF((INDEX('Додаток 1'!H171:H470,MATCH(C198,'Додаток 1'!C171:C470,0)))=0,"",(INDEX('Додаток 1'!H171:H470,MATCH(C198,'Додаток 1'!C171:C470,0)))),"")</f>
        <v/>
      </c>
      <c r="F198" s="51" t="str">
        <f t="shared" si="12"/>
        <v/>
      </c>
      <c r="G198" s="60" t="str">
        <f t="shared" si="13"/>
        <v/>
      </c>
    </row>
    <row r="199" spans="1:7" ht="15.75" x14ac:dyDescent="0.25">
      <c r="A199" s="111" t="s">
        <v>308</v>
      </c>
      <c r="B199" s="111"/>
      <c r="C199" s="9">
        <v>54</v>
      </c>
      <c r="D199" s="32">
        <f>SUM(D200:D203)</f>
        <v>0</v>
      </c>
      <c r="E199" s="51" t="str">
        <f>IFERROR(IF((INDEX('Додаток 1'!H172:H471,MATCH(C199,'Додаток 1'!C172:C471,0)))=0,"",(INDEX('Додаток 1'!H172:H471,MATCH(C199,'Додаток 1'!C172:C471,0)))),"")</f>
        <v/>
      </c>
      <c r="F199" s="56" t="str">
        <f t="shared" si="12"/>
        <v/>
      </c>
      <c r="G199" s="59" t="str">
        <f t="shared" si="13"/>
        <v/>
      </c>
    </row>
    <row r="200" spans="1:7" ht="15.75" outlineLevel="1" x14ac:dyDescent="0.25">
      <c r="A200" s="127" t="s">
        <v>309</v>
      </c>
      <c r="B200" s="127"/>
      <c r="C200" s="13" t="s">
        <v>310</v>
      </c>
      <c r="D200" s="31"/>
      <c r="E200" s="51" t="str">
        <f>IFERROR(IF((INDEX('Додаток 1'!H173:H472,MATCH(C200,'Додаток 1'!C173:C472,0)))=0,"",(INDEX('Додаток 1'!H173:H472,MATCH(C200,'Додаток 1'!C173:C472,0)))),"")</f>
        <v/>
      </c>
      <c r="F200" s="51" t="str">
        <f t="shared" si="12"/>
        <v/>
      </c>
      <c r="G200" s="60" t="str">
        <f t="shared" si="13"/>
        <v/>
      </c>
    </row>
    <row r="201" spans="1:7" ht="15.75" outlineLevel="1" x14ac:dyDescent="0.25">
      <c r="A201" s="127" t="s">
        <v>311</v>
      </c>
      <c r="B201" s="127"/>
      <c r="C201" s="13" t="s">
        <v>312</v>
      </c>
      <c r="D201" s="31"/>
      <c r="E201" s="51" t="str">
        <f>IFERROR(IF((INDEX('Додаток 1'!H174:H473,MATCH(C201,'Додаток 1'!C174:C473,0)))=0,"",(INDEX('Додаток 1'!H174:H473,MATCH(C201,'Додаток 1'!C174:C473,0)))),"")</f>
        <v/>
      </c>
      <c r="F201" s="51" t="str">
        <f t="shared" si="12"/>
        <v/>
      </c>
      <c r="G201" s="60" t="str">
        <f t="shared" si="13"/>
        <v/>
      </c>
    </row>
    <row r="202" spans="1:7" ht="15.75" outlineLevel="1" x14ac:dyDescent="0.25">
      <c r="A202" s="127" t="s">
        <v>313</v>
      </c>
      <c r="B202" s="127"/>
      <c r="C202" s="13" t="s">
        <v>314</v>
      </c>
      <c r="D202" s="31"/>
      <c r="E202" s="51" t="str">
        <f>IFERROR(IF((INDEX('Додаток 1'!H175:H474,MATCH(C202,'Додаток 1'!C175:C474,0)))=0,"",(INDEX('Додаток 1'!H175:H474,MATCH(C202,'Додаток 1'!C175:C474,0)))),"")</f>
        <v/>
      </c>
      <c r="F202" s="51" t="str">
        <f t="shared" si="12"/>
        <v/>
      </c>
      <c r="G202" s="60" t="str">
        <f t="shared" si="13"/>
        <v/>
      </c>
    </row>
    <row r="203" spans="1:7" ht="15.75" outlineLevel="1" x14ac:dyDescent="0.25">
      <c r="A203" s="127" t="s">
        <v>315</v>
      </c>
      <c r="B203" s="127"/>
      <c r="C203" s="13" t="s">
        <v>316</v>
      </c>
      <c r="D203" s="31"/>
      <c r="E203" s="51" t="str">
        <f>IFERROR(IF((INDEX('Додаток 1'!H176:H475,MATCH(C203,'Додаток 1'!C176:C475,0)))=0,"",(INDEX('Додаток 1'!H176:H475,MATCH(C203,'Додаток 1'!C176:C475,0)))),"")</f>
        <v/>
      </c>
      <c r="F203" s="51" t="str">
        <f t="shared" si="12"/>
        <v/>
      </c>
      <c r="G203" s="60" t="str">
        <f t="shared" si="13"/>
        <v/>
      </c>
    </row>
    <row r="204" spans="1:7" ht="15.75" x14ac:dyDescent="0.25">
      <c r="A204" s="129" t="s">
        <v>317</v>
      </c>
      <c r="B204" s="109"/>
      <c r="C204" s="109"/>
      <c r="D204" s="109"/>
      <c r="E204" s="109"/>
      <c r="F204" s="109"/>
      <c r="G204" s="110"/>
    </row>
    <row r="205" spans="1:7" ht="15.75" x14ac:dyDescent="0.25">
      <c r="A205" s="111" t="s">
        <v>318</v>
      </c>
      <c r="B205" s="111"/>
      <c r="C205" s="9">
        <v>55</v>
      </c>
      <c r="D205" s="76">
        <f>D206</f>
        <v>156070.5</v>
      </c>
      <c r="E205" s="86">
        <f>E206</f>
        <v>154820.29999999999</v>
      </c>
      <c r="F205" s="86">
        <f t="shared" ref="F205:F218" si="14">IF(OR((SUM(D205)-SUM(E205))=0,(SUM(D205)-SUM(E205))=""),"",(SUM(D205)-SUM(E205)))</f>
        <v>1250.2000000000116</v>
      </c>
      <c r="G205" s="59">
        <f t="shared" ref="G205:G218" si="15">IFERROR(IF(OR(D205="",D205=0),"",D205/E205-1),"")</f>
        <v>8.0751684372140087E-3</v>
      </c>
    </row>
    <row r="206" spans="1:7" ht="15.75" x14ac:dyDescent="0.25">
      <c r="A206" s="111" t="s">
        <v>319</v>
      </c>
      <c r="B206" s="111"/>
      <c r="C206" s="9">
        <v>56</v>
      </c>
      <c r="D206" s="76">
        <f>D209</f>
        <v>156070.5</v>
      </c>
      <c r="E206" s="76">
        <f>E209</f>
        <v>154820.29999999999</v>
      </c>
      <c r="F206" s="86">
        <f t="shared" si="14"/>
        <v>1250.2000000000116</v>
      </c>
      <c r="G206" s="59">
        <f t="shared" si="15"/>
        <v>8.0751684372140087E-3</v>
      </c>
    </row>
    <row r="207" spans="1:7" ht="15.75" outlineLevel="1" x14ac:dyDescent="0.25">
      <c r="A207" s="127" t="s">
        <v>320</v>
      </c>
      <c r="B207" s="127"/>
      <c r="C207" s="13" t="s">
        <v>321</v>
      </c>
      <c r="D207" s="74">
        <f>160320+D212</f>
        <v>160365.5</v>
      </c>
      <c r="E207" s="74">
        <f>'Додаток 1'!I206</f>
        <v>160320.29999999999</v>
      </c>
      <c r="F207" s="62">
        <f t="shared" si="14"/>
        <v>45.200000000011642</v>
      </c>
      <c r="G207" s="60">
        <f t="shared" si="15"/>
        <v>2.8193560017042429E-4</v>
      </c>
    </row>
    <row r="208" spans="1:7" ht="15.75" outlineLevel="1" x14ac:dyDescent="0.25">
      <c r="A208" s="127" t="s">
        <v>322</v>
      </c>
      <c r="B208" s="127"/>
      <c r="C208" s="13" t="s">
        <v>323</v>
      </c>
      <c r="D208" s="74">
        <v>4295</v>
      </c>
      <c r="E208" s="74">
        <f>'Додаток 1'!I207</f>
        <v>5500</v>
      </c>
      <c r="F208" s="62">
        <f t="shared" si="14"/>
        <v>-1205</v>
      </c>
      <c r="G208" s="60">
        <f t="shared" si="15"/>
        <v>-0.21909090909090911</v>
      </c>
    </row>
    <row r="209" spans="1:7" ht="15.75" outlineLevel="1" x14ac:dyDescent="0.25">
      <c r="A209" s="127" t="s">
        <v>324</v>
      </c>
      <c r="B209" s="127"/>
      <c r="C209" s="13" t="s">
        <v>325</v>
      </c>
      <c r="D209" s="74">
        <f>D207-D208</f>
        <v>156070.5</v>
      </c>
      <c r="E209" s="74">
        <f>'Додаток 1'!I208</f>
        <v>154820.29999999999</v>
      </c>
      <c r="F209" s="62">
        <f t="shared" si="14"/>
        <v>1250.2000000000116</v>
      </c>
      <c r="G209" s="60">
        <f t="shared" si="15"/>
        <v>8.0751684372140087E-3</v>
      </c>
    </row>
    <row r="210" spans="1:7" ht="15.75" outlineLevel="1" x14ac:dyDescent="0.25">
      <c r="A210" s="127" t="s">
        <v>326</v>
      </c>
      <c r="B210" s="127"/>
      <c r="C210" s="13" t="s">
        <v>327</v>
      </c>
      <c r="D210" s="74">
        <f>D207</f>
        <v>160365.5</v>
      </c>
      <c r="E210" s="74">
        <f>'Додаток 1'!I209</f>
        <v>160320.29999999999</v>
      </c>
      <c r="F210" s="62">
        <f t="shared" si="14"/>
        <v>45.200000000011642</v>
      </c>
      <c r="G210" s="60">
        <f t="shared" si="15"/>
        <v>2.8193560017042429E-4</v>
      </c>
    </row>
    <row r="211" spans="1:7" ht="15.75" outlineLevel="1" x14ac:dyDescent="0.25">
      <c r="A211" s="127" t="s">
        <v>328</v>
      </c>
      <c r="B211" s="127"/>
      <c r="C211" s="13" t="s">
        <v>329</v>
      </c>
      <c r="D211" s="31"/>
      <c r="E211" s="51" t="str">
        <f>IFERROR(IF((INDEX('Додаток 1'!H184:H483,MATCH(C211,'Додаток 1'!C184:C483,0)))=0,"",(INDEX('Додаток 1'!H184:H483,MATCH(C211,'Додаток 1'!C184:C483,0)))),"")</f>
        <v/>
      </c>
      <c r="F211" s="51" t="str">
        <f t="shared" si="14"/>
        <v/>
      </c>
      <c r="G211" s="60" t="str">
        <f t="shared" si="15"/>
        <v/>
      </c>
    </row>
    <row r="212" spans="1:7" ht="15.75" outlineLevel="1" x14ac:dyDescent="0.25">
      <c r="A212" s="127" t="s">
        <v>330</v>
      </c>
      <c r="B212" s="127"/>
      <c r="C212" s="13" t="s">
        <v>331</v>
      </c>
      <c r="D212" s="74">
        <v>45.5</v>
      </c>
      <c r="E212" s="62">
        <f>IFERROR(IF((INDEX('Додаток 1'!H185:H484,MATCH(C212,'Додаток 1'!C185:C484,0)))=0,"",(INDEX('Додаток 1'!H185:H484,MATCH(C212,'Додаток 1'!C185:C484,0)))),"")</f>
        <v>100</v>
      </c>
      <c r="F212" s="62">
        <f t="shared" si="14"/>
        <v>-54.5</v>
      </c>
      <c r="G212" s="60">
        <f t="shared" si="15"/>
        <v>-0.54499999999999993</v>
      </c>
    </row>
    <row r="213" spans="1:7" ht="15.75" x14ac:dyDescent="0.25">
      <c r="A213" s="111" t="s">
        <v>332</v>
      </c>
      <c r="B213" s="111"/>
      <c r="C213" s="17">
        <v>57</v>
      </c>
      <c r="D213" s="76">
        <f>D214+1000</f>
        <v>12223.205</v>
      </c>
      <c r="E213" s="91">
        <f>'Додаток 1'!I212</f>
        <v>11500</v>
      </c>
      <c r="F213" s="86">
        <f t="shared" si="14"/>
        <v>723.20499999999993</v>
      </c>
      <c r="G213" s="59">
        <f t="shared" si="15"/>
        <v>6.2887391304347728E-2</v>
      </c>
    </row>
    <row r="214" spans="1:7" ht="15.75" outlineLevel="1" x14ac:dyDescent="0.25">
      <c r="A214" s="127" t="s">
        <v>333</v>
      </c>
      <c r="B214" s="127"/>
      <c r="C214" s="13" t="s">
        <v>334</v>
      </c>
      <c r="D214" s="74">
        <v>11223.205</v>
      </c>
      <c r="E214" s="62">
        <f>'Додаток 1'!I213</f>
        <v>10430</v>
      </c>
      <c r="F214" s="62">
        <f t="shared" si="14"/>
        <v>793.20499999999993</v>
      </c>
      <c r="G214" s="60">
        <f t="shared" si="15"/>
        <v>7.6050335570469807E-2</v>
      </c>
    </row>
    <row r="215" spans="1:7" ht="15.75" x14ac:dyDescent="0.25">
      <c r="A215" s="111" t="s">
        <v>335</v>
      </c>
      <c r="B215" s="111"/>
      <c r="C215" s="17">
        <v>58</v>
      </c>
      <c r="D215" s="76">
        <f>D206+D213</f>
        <v>168293.70499999999</v>
      </c>
      <c r="E215" s="76">
        <f>E206+E213</f>
        <v>166320.29999999999</v>
      </c>
      <c r="F215" s="86">
        <f t="shared" si="14"/>
        <v>1973.4049999999988</v>
      </c>
      <c r="G215" s="59">
        <f t="shared" si="15"/>
        <v>1.1865088025935444E-2</v>
      </c>
    </row>
    <row r="216" spans="1:7" ht="15.75" x14ac:dyDescent="0.25">
      <c r="A216" s="111" t="s">
        <v>336</v>
      </c>
      <c r="B216" s="111"/>
      <c r="C216" s="17">
        <v>59</v>
      </c>
      <c r="D216" s="76">
        <f>D209+1000</f>
        <v>157070.5</v>
      </c>
      <c r="E216" s="86">
        <f>'Додаток 1'!I215</f>
        <v>154320.29999999999</v>
      </c>
      <c r="F216" s="86">
        <f t="shared" si="14"/>
        <v>2750.2000000000116</v>
      </c>
      <c r="G216" s="59">
        <f t="shared" si="15"/>
        <v>1.7821375412048868E-2</v>
      </c>
    </row>
    <row r="217" spans="1:7" ht="15.75" x14ac:dyDescent="0.25">
      <c r="A217" s="111" t="s">
        <v>337</v>
      </c>
      <c r="B217" s="111"/>
      <c r="C217" s="17">
        <v>60</v>
      </c>
      <c r="D217" s="76">
        <f>D215-D216</f>
        <v>11223.204999999987</v>
      </c>
      <c r="E217" s="76">
        <f>'Додаток 1'!I216</f>
        <v>12000</v>
      </c>
      <c r="F217" s="86">
        <f t="shared" si="14"/>
        <v>-776.79500000001281</v>
      </c>
      <c r="G217" s="59">
        <f t="shared" si="15"/>
        <v>-6.4732916666667695E-2</v>
      </c>
    </row>
    <row r="218" spans="1:7" ht="15.75" x14ac:dyDescent="0.25">
      <c r="A218" s="111" t="s">
        <v>338</v>
      </c>
      <c r="B218" s="111"/>
      <c r="C218" s="17">
        <v>61</v>
      </c>
      <c r="D218" s="32"/>
      <c r="E218" s="51" t="str">
        <f>IFERROR(IF((INDEX('Додаток 1'!H191:H490,MATCH(C218,'Додаток 1'!C191:C490,0)))=0,"",(INDEX('Додаток 1'!H191:H490,MATCH(C218,'Додаток 1'!C191:C490,0)))),"")</f>
        <v/>
      </c>
      <c r="F218" s="56" t="str">
        <f t="shared" si="14"/>
        <v/>
      </c>
      <c r="G218" s="59" t="str">
        <f t="shared" si="15"/>
        <v/>
      </c>
    </row>
    <row r="219" spans="1:7" ht="15.75" x14ac:dyDescent="0.25">
      <c r="A219" s="129" t="s">
        <v>339</v>
      </c>
      <c r="B219" s="109"/>
      <c r="C219" s="109"/>
      <c r="D219" s="109"/>
      <c r="E219" s="109"/>
      <c r="F219" s="109"/>
      <c r="G219" s="110"/>
    </row>
    <row r="220" spans="1:7" ht="15.75" x14ac:dyDescent="0.25">
      <c r="A220" s="111" t="s">
        <v>340</v>
      </c>
      <c r="B220" s="111"/>
      <c r="C220" s="9">
        <v>62</v>
      </c>
      <c r="D220" s="32">
        <f>SUM(D221:D223)</f>
        <v>0</v>
      </c>
      <c r="E220" s="51" t="str">
        <f>IFERROR(IF((INDEX('Додаток 1'!H193:H492,MATCH(C220,'Додаток 1'!C193:C492,0)))=0,"",(INDEX('Додаток 1'!H193:H492,MATCH(C220,'Додаток 1'!C193:C492,0)))),"")</f>
        <v/>
      </c>
      <c r="F220" s="56" t="str">
        <f t="shared" ref="F220:F237" si="16">IF(OR((SUM(D220)-SUM(E220))=0,(SUM(D220)-SUM(E220))=""),"",(SUM(D220)-SUM(E220)))</f>
        <v/>
      </c>
      <c r="G220" s="59" t="str">
        <f t="shared" ref="G220:G237" si="17">IFERROR(IF(OR(D220="",D220=0),"",D220/E220-1),"")</f>
        <v/>
      </c>
    </row>
    <row r="221" spans="1:7" ht="15.75" outlineLevel="1" x14ac:dyDescent="0.25">
      <c r="A221" s="127" t="s">
        <v>341</v>
      </c>
      <c r="B221" s="127"/>
      <c r="C221" s="13" t="s">
        <v>342</v>
      </c>
      <c r="D221" s="31"/>
      <c r="E221" s="51" t="str">
        <f>IFERROR(IF((INDEX('Додаток 1'!H194:H493,MATCH(C221,'Додаток 1'!C194:C493,0)))=0,"",(INDEX('Додаток 1'!H194:H493,MATCH(C221,'Додаток 1'!C194:C493,0)))),"")</f>
        <v/>
      </c>
      <c r="F221" s="51" t="str">
        <f t="shared" si="16"/>
        <v/>
      </c>
      <c r="G221" s="60" t="str">
        <f t="shared" si="17"/>
        <v/>
      </c>
    </row>
    <row r="222" spans="1:7" ht="15.75" outlineLevel="1" x14ac:dyDescent="0.25">
      <c r="A222" s="127" t="s">
        <v>343</v>
      </c>
      <c r="B222" s="127"/>
      <c r="C222" s="13" t="s">
        <v>344</v>
      </c>
      <c r="D222" s="31"/>
      <c r="E222" s="51" t="str">
        <f>IFERROR(IF((INDEX('Додаток 1'!H195:H494,MATCH(C222,'Додаток 1'!C195:C494,0)))=0,"",(INDEX('Додаток 1'!H195:H494,MATCH(C222,'Додаток 1'!C195:C494,0)))),"")</f>
        <v/>
      </c>
      <c r="F222" s="51" t="str">
        <f t="shared" si="16"/>
        <v/>
      </c>
      <c r="G222" s="60" t="str">
        <f t="shared" si="17"/>
        <v/>
      </c>
    </row>
    <row r="223" spans="1:7" ht="15.75" outlineLevel="1" x14ac:dyDescent="0.25">
      <c r="A223" s="127" t="s">
        <v>345</v>
      </c>
      <c r="B223" s="127"/>
      <c r="C223" s="13" t="s">
        <v>346</v>
      </c>
      <c r="D223" s="31"/>
      <c r="E223" s="51" t="str">
        <f>IFERROR(IF((INDEX('Додаток 1'!H196:H495,MATCH(C223,'Додаток 1'!C196:C495,0)))=0,"",(INDEX('Додаток 1'!H196:H495,MATCH(C223,'Додаток 1'!C196:C495,0)))),"")</f>
        <v/>
      </c>
      <c r="F223" s="51" t="str">
        <f t="shared" si="16"/>
        <v/>
      </c>
      <c r="G223" s="60" t="str">
        <f t="shared" si="17"/>
        <v/>
      </c>
    </row>
    <row r="224" spans="1:7" ht="15.75" x14ac:dyDescent="0.25">
      <c r="A224" s="111" t="s">
        <v>347</v>
      </c>
      <c r="B224" s="111"/>
      <c r="C224" s="9">
        <v>63</v>
      </c>
      <c r="D224" s="32">
        <f>D225+D228+D231</f>
        <v>0</v>
      </c>
      <c r="E224" s="51" t="str">
        <f>IFERROR(IF((INDEX('Додаток 1'!H197:H496,MATCH(C224,'Додаток 1'!C197:C496,0)))=0,"",(INDEX('Додаток 1'!H197:H496,MATCH(C224,'Додаток 1'!C197:C496,0)))),"")</f>
        <v/>
      </c>
      <c r="F224" s="56" t="str">
        <f t="shared" si="16"/>
        <v/>
      </c>
      <c r="G224" s="59" t="str">
        <f t="shared" si="17"/>
        <v/>
      </c>
    </row>
    <row r="225" spans="1:7" ht="15.75" x14ac:dyDescent="0.25">
      <c r="A225" s="130" t="s">
        <v>348</v>
      </c>
      <c r="B225" s="130"/>
      <c r="C225" s="14" t="s">
        <v>349</v>
      </c>
      <c r="D225" s="32">
        <f>SUM(D226:D227)</f>
        <v>0</v>
      </c>
      <c r="E225" s="51" t="str">
        <f>IFERROR(IF((INDEX('Додаток 1'!H198:H497,MATCH(C225,'Додаток 1'!C198:C497,0)))=0,"",(INDEX('Додаток 1'!H198:H497,MATCH(C225,'Додаток 1'!C198:C497,0)))),"")</f>
        <v/>
      </c>
      <c r="F225" s="56" t="str">
        <f t="shared" si="16"/>
        <v/>
      </c>
      <c r="G225" s="59" t="str">
        <f t="shared" si="17"/>
        <v/>
      </c>
    </row>
    <row r="226" spans="1:7" ht="15.75" outlineLevel="1" x14ac:dyDescent="0.25">
      <c r="A226" s="127" t="s">
        <v>275</v>
      </c>
      <c r="B226" s="127"/>
      <c r="C226" s="13" t="s">
        <v>350</v>
      </c>
      <c r="D226" s="31"/>
      <c r="E226" s="51" t="str">
        <f>IFERROR(IF((INDEX('Додаток 1'!H199:H498,MATCH(C226,'Додаток 1'!C199:C498,0)))=0,"",(INDEX('Додаток 1'!H199:H498,MATCH(C226,'Додаток 1'!C199:C498,0)))),"")</f>
        <v/>
      </c>
      <c r="F226" s="51" t="str">
        <f t="shared" si="16"/>
        <v/>
      </c>
      <c r="G226" s="60" t="str">
        <f t="shared" si="17"/>
        <v/>
      </c>
    </row>
    <row r="227" spans="1:7" ht="15.75" outlineLevel="1" x14ac:dyDescent="0.25">
      <c r="A227" s="127" t="s">
        <v>277</v>
      </c>
      <c r="B227" s="127"/>
      <c r="C227" s="13" t="s">
        <v>351</v>
      </c>
      <c r="D227" s="31"/>
      <c r="E227" s="51" t="str">
        <f>IFERROR(IF((INDEX('Додаток 1'!H200:H499,MATCH(C227,'Додаток 1'!C200:C499,0)))=0,"",(INDEX('Додаток 1'!H200:H499,MATCH(C227,'Додаток 1'!C200:C499,0)))),"")</f>
        <v/>
      </c>
      <c r="F227" s="51" t="str">
        <f t="shared" si="16"/>
        <v/>
      </c>
      <c r="G227" s="60" t="str">
        <f t="shared" si="17"/>
        <v/>
      </c>
    </row>
    <row r="228" spans="1:7" ht="15.75" x14ac:dyDescent="0.25">
      <c r="A228" s="130" t="s">
        <v>352</v>
      </c>
      <c r="B228" s="130"/>
      <c r="C228" s="14" t="s">
        <v>353</v>
      </c>
      <c r="D228" s="32">
        <f>SUM(D229:D230)</f>
        <v>0</v>
      </c>
      <c r="E228" s="51" t="str">
        <f>IFERROR(IF((INDEX('Додаток 1'!H201:H500,MATCH(C228,'Додаток 1'!C201:C500,0)))=0,"",(INDEX('Додаток 1'!H201:H500,MATCH(C228,'Додаток 1'!C201:C500,0)))),"")</f>
        <v/>
      </c>
      <c r="F228" s="56" t="str">
        <f t="shared" si="16"/>
        <v/>
      </c>
      <c r="G228" s="59" t="str">
        <f t="shared" si="17"/>
        <v/>
      </c>
    </row>
    <row r="229" spans="1:7" ht="15.75" outlineLevel="1" x14ac:dyDescent="0.25">
      <c r="A229" s="127" t="s">
        <v>275</v>
      </c>
      <c r="B229" s="127"/>
      <c r="C229" s="13" t="s">
        <v>354</v>
      </c>
      <c r="D229" s="31"/>
      <c r="E229" s="51" t="str">
        <f>IFERROR(IF((INDEX('Додаток 1'!H202:H501,MATCH(C229,'Додаток 1'!C202:C501,0)))=0,"",(INDEX('Додаток 1'!H202:H501,MATCH(C229,'Додаток 1'!C202:C501,0)))),"")</f>
        <v/>
      </c>
      <c r="F229" s="51" t="str">
        <f t="shared" si="16"/>
        <v/>
      </c>
      <c r="G229" s="60" t="str">
        <f t="shared" si="17"/>
        <v/>
      </c>
    </row>
    <row r="230" spans="1:7" ht="15.75" outlineLevel="1" x14ac:dyDescent="0.25">
      <c r="A230" s="127" t="s">
        <v>277</v>
      </c>
      <c r="B230" s="127"/>
      <c r="C230" s="13" t="s">
        <v>355</v>
      </c>
      <c r="D230" s="31"/>
      <c r="E230" s="51" t="str">
        <f>IFERROR(IF((INDEX('Додаток 1'!H203:H502,MATCH(C230,'Додаток 1'!C203:C502,0)))=0,"",(INDEX('Додаток 1'!H203:H502,MATCH(C230,'Додаток 1'!C203:C502,0)))),"")</f>
        <v/>
      </c>
      <c r="F230" s="51" t="str">
        <f t="shared" si="16"/>
        <v/>
      </c>
      <c r="G230" s="60" t="str">
        <f t="shared" si="17"/>
        <v/>
      </c>
    </row>
    <row r="231" spans="1:7" ht="15.75" x14ac:dyDescent="0.25">
      <c r="A231" s="130" t="s">
        <v>356</v>
      </c>
      <c r="B231" s="130"/>
      <c r="C231" s="14" t="s">
        <v>357</v>
      </c>
      <c r="D231" s="32">
        <f>SUM(D232:D233)</f>
        <v>0</v>
      </c>
      <c r="E231" s="51" t="str">
        <f>IFERROR(IF((INDEX('Додаток 1'!H204:H503,MATCH(C231,'Додаток 1'!C204:C503,0)))=0,"",(INDEX('Додаток 1'!H204:H503,MATCH(C231,'Додаток 1'!C204:C503,0)))),"")</f>
        <v/>
      </c>
      <c r="F231" s="56" t="str">
        <f t="shared" si="16"/>
        <v/>
      </c>
      <c r="G231" s="59" t="str">
        <f t="shared" si="17"/>
        <v/>
      </c>
    </row>
    <row r="232" spans="1:7" ht="15.75" outlineLevel="1" x14ac:dyDescent="0.25">
      <c r="A232" s="127" t="s">
        <v>275</v>
      </c>
      <c r="B232" s="127"/>
      <c r="C232" s="13" t="s">
        <v>358</v>
      </c>
      <c r="D232" s="37"/>
      <c r="E232" s="51" t="str">
        <f>IFERROR(IF((INDEX('Додаток 1'!H205:H504,MATCH(C232,'Додаток 1'!C205:C504,0)))=0,"",(INDEX('Додаток 1'!H205:H504,MATCH(C232,'Додаток 1'!C205:C504,0)))),"")</f>
        <v/>
      </c>
      <c r="F232" s="51" t="str">
        <f t="shared" si="16"/>
        <v/>
      </c>
      <c r="G232" s="60" t="str">
        <f t="shared" si="17"/>
        <v/>
      </c>
    </row>
    <row r="233" spans="1:7" ht="15.75" outlineLevel="1" x14ac:dyDescent="0.25">
      <c r="A233" s="127" t="s">
        <v>277</v>
      </c>
      <c r="B233" s="127"/>
      <c r="C233" s="13" t="s">
        <v>359</v>
      </c>
      <c r="D233" s="37"/>
      <c r="E233" s="51" t="str">
        <f>IFERROR(IF((INDEX('Додаток 1'!H206:H505,MATCH(C233,'Додаток 1'!C206:C505,0)))=0,"",(INDEX('Додаток 1'!H206:H505,MATCH(C233,'Додаток 1'!C206:C505,0)))),"")</f>
        <v/>
      </c>
      <c r="F233" s="51" t="str">
        <f t="shared" si="16"/>
        <v/>
      </c>
      <c r="G233" s="60" t="str">
        <f t="shared" si="17"/>
        <v/>
      </c>
    </row>
    <row r="234" spans="1:7" ht="15.75" x14ac:dyDescent="0.25">
      <c r="A234" s="111" t="s">
        <v>360</v>
      </c>
      <c r="B234" s="111"/>
      <c r="C234" s="9">
        <v>64</v>
      </c>
      <c r="D234" s="42">
        <f>SUM(D235:D237)</f>
        <v>0</v>
      </c>
      <c r="E234" s="51" t="str">
        <f>IFERROR(IF((INDEX('Додаток 1'!H207:H506,MATCH(C234,'Додаток 1'!C207:C506,0)))=0,"",(INDEX('Додаток 1'!H207:H506,MATCH(C234,'Додаток 1'!C207:C506,0)))),"")</f>
        <v/>
      </c>
      <c r="F234" s="56" t="str">
        <f t="shared" si="16"/>
        <v/>
      </c>
      <c r="G234" s="59" t="str">
        <f t="shared" si="17"/>
        <v/>
      </c>
    </row>
    <row r="235" spans="1:7" ht="15.75" outlineLevel="1" x14ac:dyDescent="0.25">
      <c r="A235" s="127" t="s">
        <v>341</v>
      </c>
      <c r="B235" s="127"/>
      <c r="C235" s="13" t="s">
        <v>361</v>
      </c>
      <c r="D235" s="37"/>
      <c r="E235" s="51" t="str">
        <f>IFERROR(IF((INDEX('Додаток 1'!H208:H507,MATCH(C235,'Додаток 1'!C208:C507,0)))=0,"",(INDEX('Додаток 1'!H208:H507,MATCH(C235,'Додаток 1'!C208:C507,0)))),"")</f>
        <v/>
      </c>
      <c r="F235" s="51" t="str">
        <f t="shared" si="16"/>
        <v/>
      </c>
      <c r="G235" s="60" t="str">
        <f t="shared" si="17"/>
        <v/>
      </c>
    </row>
    <row r="236" spans="1:7" ht="15.75" outlineLevel="1" x14ac:dyDescent="0.25">
      <c r="A236" s="127" t="s">
        <v>343</v>
      </c>
      <c r="B236" s="127"/>
      <c r="C236" s="13" t="s">
        <v>362</v>
      </c>
      <c r="D236" s="37"/>
      <c r="E236" s="51" t="str">
        <f>IFERROR(IF((INDEX('Додаток 1'!H209:H508,MATCH(C236,'Додаток 1'!C209:C508,0)))=0,"",(INDEX('Додаток 1'!H209:H508,MATCH(C236,'Додаток 1'!C209:C508,0)))),"")</f>
        <v/>
      </c>
      <c r="F236" s="51" t="str">
        <f t="shared" si="16"/>
        <v/>
      </c>
      <c r="G236" s="60" t="str">
        <f t="shared" si="17"/>
        <v/>
      </c>
    </row>
    <row r="237" spans="1:7" ht="15.75" outlineLevel="1" x14ac:dyDescent="0.25">
      <c r="A237" s="127" t="s">
        <v>345</v>
      </c>
      <c r="B237" s="127"/>
      <c r="C237" s="13" t="s">
        <v>363</v>
      </c>
      <c r="D237" s="37"/>
      <c r="E237" s="51" t="str">
        <f>IFERROR(IF((INDEX('Додаток 1'!H210:H509,MATCH(C237,'Додаток 1'!C210:C509,0)))=0,"",(INDEX('Додаток 1'!H210:H509,MATCH(C237,'Додаток 1'!C210:C509,0)))),"")</f>
        <v/>
      </c>
      <c r="F237" s="51" t="str">
        <f t="shared" si="16"/>
        <v/>
      </c>
      <c r="G237" s="60" t="str">
        <f t="shared" si="17"/>
        <v/>
      </c>
    </row>
    <row r="238" spans="1:7" ht="15.75" x14ac:dyDescent="0.25">
      <c r="A238" s="129" t="s">
        <v>364</v>
      </c>
      <c r="B238" s="109"/>
      <c r="C238" s="109"/>
      <c r="D238" s="109"/>
      <c r="E238" s="109"/>
      <c r="F238" s="109"/>
      <c r="G238" s="110"/>
    </row>
    <row r="239" spans="1:7" ht="15.75" x14ac:dyDescent="0.25">
      <c r="A239" s="111" t="s">
        <v>365</v>
      </c>
      <c r="B239" s="111"/>
      <c r="C239" s="9">
        <v>65</v>
      </c>
      <c r="D239" s="42"/>
      <c r="E239" s="51" t="str">
        <f>IFERROR(IF((INDEX('Додаток 1'!H212:H511,MATCH(C239,'Додаток 1'!C212:C511,0)))=0,"",(INDEX('Додаток 1'!H212:H511,MATCH(C239,'Додаток 1'!C212:C511,0)))),"")</f>
        <v/>
      </c>
      <c r="F239" s="56" t="str">
        <f t="shared" ref="F239:F242" si="18">IF(OR((SUM(D239)-SUM(E239))=0,(SUM(D239)-SUM(E239))=""),"",(SUM(D239)-SUM(E239)))</f>
        <v/>
      </c>
      <c r="G239" s="59" t="str">
        <f t="shared" ref="G239:G242" si="19">IFERROR(IF(OR(D239="",D239=0),"",D239/E239-1),"")</f>
        <v/>
      </c>
    </row>
    <row r="240" spans="1:7" ht="15.75" x14ac:dyDescent="0.25">
      <c r="A240" s="111" t="s">
        <v>366</v>
      </c>
      <c r="B240" s="111"/>
      <c r="C240" s="9">
        <v>66</v>
      </c>
      <c r="D240" s="42"/>
      <c r="E240" s="51" t="str">
        <f>IFERROR(IF((INDEX('Додаток 1'!H213:H512,MATCH(C240,'Додаток 1'!C213:C512,0)))=0,"",(INDEX('Додаток 1'!H213:H512,MATCH(C240,'Додаток 1'!C213:C512,0)))),"")</f>
        <v/>
      </c>
      <c r="F240" s="56" t="str">
        <f t="shared" si="18"/>
        <v/>
      </c>
      <c r="G240" s="59" t="str">
        <f t="shared" si="19"/>
        <v/>
      </c>
    </row>
    <row r="241" spans="1:7" ht="15.75" x14ac:dyDescent="0.25">
      <c r="A241" s="111" t="s">
        <v>367</v>
      </c>
      <c r="B241" s="111"/>
      <c r="C241" s="9">
        <v>67</v>
      </c>
      <c r="D241" s="42"/>
      <c r="E241" s="51" t="str">
        <f>IFERROR(IF((INDEX('Додаток 1'!H214:H513,MATCH(C241,'Додаток 1'!C214:C513,0)))=0,"",(INDEX('Додаток 1'!H214:H513,MATCH(C241,'Додаток 1'!C214:C513,0)))),"")</f>
        <v/>
      </c>
      <c r="F241" s="56" t="str">
        <f t="shared" si="18"/>
        <v/>
      </c>
      <c r="G241" s="59" t="str">
        <f t="shared" si="19"/>
        <v/>
      </c>
    </row>
    <row r="242" spans="1:7" ht="15.75" x14ac:dyDescent="0.25">
      <c r="A242" s="111" t="s">
        <v>368</v>
      </c>
      <c r="B242" s="111"/>
      <c r="C242" s="9">
        <v>68</v>
      </c>
      <c r="D242" s="42"/>
      <c r="E242" s="51" t="str">
        <f>IFERROR(IF((INDEX('Додаток 1'!H215:H514,MATCH(C242,'Додаток 1'!C215:C514,0)))=0,"",(INDEX('Додаток 1'!H215:H514,MATCH(C242,'Додаток 1'!C215:C514,0)))),"")</f>
        <v/>
      </c>
      <c r="F242" s="56" t="str">
        <f t="shared" si="18"/>
        <v/>
      </c>
      <c r="G242" s="59" t="str">
        <f t="shared" si="19"/>
        <v/>
      </c>
    </row>
    <row r="243" spans="1:7" ht="15.75" x14ac:dyDescent="0.25">
      <c r="A243" s="129" t="s">
        <v>369</v>
      </c>
      <c r="B243" s="109"/>
      <c r="C243" s="109"/>
      <c r="D243" s="109"/>
      <c r="E243" s="109"/>
      <c r="F243" s="109"/>
      <c r="G243" s="110"/>
    </row>
    <row r="244" spans="1:7" ht="15.75" x14ac:dyDescent="0.25">
      <c r="A244" s="127" t="s">
        <v>370</v>
      </c>
      <c r="B244" s="128"/>
      <c r="C244" s="16">
        <v>69</v>
      </c>
      <c r="D244" s="70">
        <f>SUM(D245:D247)</f>
        <v>50</v>
      </c>
      <c r="E244" s="62">
        <f>IFERROR(IF((INDEX('Додаток 1'!H217:H516,MATCH(C244,'Додаток 1'!C217:C516,0)))=0,"",(INDEX('Додаток 1'!H217:H516,MATCH(C244,'Додаток 1'!C217:C516,0)))),"")</f>
        <v>153.5</v>
      </c>
      <c r="F244" s="86">
        <f t="shared" ref="F244:F263" si="20">IF(OR((SUM(D244)-SUM(E244))=0,(SUM(D244)-SUM(E244))=""),"",(SUM(D244)-SUM(E244)))</f>
        <v>-103.5</v>
      </c>
      <c r="G244" s="59">
        <f t="shared" ref="G244:G263" si="21">IFERROR(IF(OR(D244="",D244=0),"",D244/E244-1),"")</f>
        <v>-0.67426710097719877</v>
      </c>
    </row>
    <row r="245" spans="1:7" ht="15.75" outlineLevel="1" x14ac:dyDescent="0.25">
      <c r="A245" s="127" t="s">
        <v>371</v>
      </c>
      <c r="B245" s="128"/>
      <c r="C245" s="18" t="s">
        <v>372</v>
      </c>
      <c r="D245" s="37">
        <v>1</v>
      </c>
      <c r="E245" s="51">
        <f>IFERROR(IF((INDEX('Додаток 1'!H218:H517,MATCH(C245,'Додаток 1'!C218:C517,0)))=0,"",(INDEX('Додаток 1'!H218:H517,MATCH(C245,'Додаток 1'!C218:C517,0)))),"")</f>
        <v>1</v>
      </c>
      <c r="F245" s="51" t="str">
        <f t="shared" si="20"/>
        <v/>
      </c>
      <c r="G245" s="60">
        <f t="shared" si="21"/>
        <v>0</v>
      </c>
    </row>
    <row r="246" spans="1:7" ht="15.75" outlineLevel="1" x14ac:dyDescent="0.25">
      <c r="A246" s="127" t="s">
        <v>373</v>
      </c>
      <c r="B246" s="128"/>
      <c r="C246" s="18" t="s">
        <v>374</v>
      </c>
      <c r="D246" s="61">
        <v>8.6</v>
      </c>
      <c r="E246" s="62">
        <f>IFERROR(IF((INDEX('Додаток 1'!H219:H518,MATCH(C246,'Додаток 1'!C219:C518,0)))=0,"",(INDEX('Додаток 1'!H219:H518,MATCH(C246,'Додаток 1'!C219:C518,0)))),"")</f>
        <v>20.5</v>
      </c>
      <c r="F246" s="62">
        <f t="shared" si="20"/>
        <v>-11.9</v>
      </c>
      <c r="G246" s="60">
        <f t="shared" si="21"/>
        <v>-0.58048780487804885</v>
      </c>
    </row>
    <row r="247" spans="1:7" ht="15.75" outlineLevel="1" x14ac:dyDescent="0.25">
      <c r="A247" s="127" t="s">
        <v>375</v>
      </c>
      <c r="B247" s="128"/>
      <c r="C247" s="18" t="s">
        <v>376</v>
      </c>
      <c r="D247" s="61">
        <v>40.4</v>
      </c>
      <c r="E247" s="62">
        <f>IFERROR(IF((INDEX('Додаток 1'!H220:H519,MATCH(C247,'Додаток 1'!C220:C519,0)))=0,"",(INDEX('Додаток 1'!H220:H519,MATCH(C247,'Додаток 1'!C220:C519,0)))),"")</f>
        <v>132</v>
      </c>
      <c r="F247" s="51">
        <f t="shared" si="20"/>
        <v>-91.6</v>
      </c>
      <c r="G247" s="60">
        <f t="shared" si="21"/>
        <v>-0.69393939393939397</v>
      </c>
    </row>
    <row r="248" spans="1:7" ht="15.75" x14ac:dyDescent="0.25">
      <c r="A248" s="111" t="s">
        <v>377</v>
      </c>
      <c r="B248" s="111"/>
      <c r="C248" s="16">
        <v>70</v>
      </c>
      <c r="D248" s="42">
        <f>SUM(D249:D251)</f>
        <v>4903.4759999999997</v>
      </c>
      <c r="E248" s="56">
        <f>E249+E250+E251</f>
        <v>15393</v>
      </c>
      <c r="F248" s="86">
        <f t="shared" si="20"/>
        <v>-10489.524000000001</v>
      </c>
      <c r="G248" s="59">
        <f t="shared" si="21"/>
        <v>-0.68144767101929449</v>
      </c>
    </row>
    <row r="249" spans="1:7" ht="15.75" outlineLevel="1" x14ac:dyDescent="0.25">
      <c r="A249" s="127" t="s">
        <v>371</v>
      </c>
      <c r="B249" s="128"/>
      <c r="C249" s="18" t="s">
        <v>378</v>
      </c>
      <c r="D249" s="61">
        <v>421.279</v>
      </c>
      <c r="E249" s="74">
        <f>'Додаток 1'!H248+'Додаток 1'!I248</f>
        <v>447.2</v>
      </c>
      <c r="F249" s="87">
        <f t="shared" si="20"/>
        <v>-25.920999999999992</v>
      </c>
      <c r="G249" s="60">
        <f>IFERROR(IF(OR(D249="",D249=0),"",D249/E249-1),"")</f>
        <v>-5.7962880143112683E-2</v>
      </c>
    </row>
    <row r="250" spans="1:7" ht="15.75" outlineLevel="1" x14ac:dyDescent="0.25">
      <c r="A250" s="127" t="s">
        <v>373</v>
      </c>
      <c r="B250" s="128"/>
      <c r="C250" s="18" t="s">
        <v>379</v>
      </c>
      <c r="D250" s="61">
        <v>1236.961</v>
      </c>
      <c r="E250" s="74">
        <f>'Додаток 1'!H249+'Додаток 1'!I249</f>
        <v>3143.8</v>
      </c>
      <c r="F250" s="87">
        <f t="shared" si="20"/>
        <v>-1906.8390000000002</v>
      </c>
      <c r="G250" s="60">
        <f t="shared" si="21"/>
        <v>-0.60653953813855843</v>
      </c>
    </row>
    <row r="251" spans="1:7" ht="15.75" outlineLevel="1" x14ac:dyDescent="0.25">
      <c r="A251" s="127" t="s">
        <v>375</v>
      </c>
      <c r="B251" s="128"/>
      <c r="C251" s="18" t="s">
        <v>380</v>
      </c>
      <c r="D251" s="61">
        <v>3245.2359999999999</v>
      </c>
      <c r="E251" s="74">
        <f>'Додаток 1'!H250+'Додаток 1'!I250</f>
        <v>11802</v>
      </c>
      <c r="F251" s="87">
        <f t="shared" si="20"/>
        <v>-8556.7639999999992</v>
      </c>
      <c r="G251" s="60">
        <f t="shared" si="21"/>
        <v>-0.72502660566005761</v>
      </c>
    </row>
    <row r="252" spans="1:7" ht="15.75" x14ac:dyDescent="0.25">
      <c r="A252" s="111" t="s">
        <v>381</v>
      </c>
      <c r="B252" s="111"/>
      <c r="C252" s="16">
        <v>71</v>
      </c>
      <c r="D252" s="70">
        <f t="shared" ref="D252" si="22">SUM(D253:D255)</f>
        <v>4903.5360000000001</v>
      </c>
      <c r="E252" s="76">
        <f>'Додаток 1'!H251+'Додаток 1'!I251</f>
        <v>15393</v>
      </c>
      <c r="F252" s="88">
        <f t="shared" si="20"/>
        <v>-10489.464</v>
      </c>
      <c r="G252" s="59">
        <f t="shared" si="21"/>
        <v>-0.68144377314363669</v>
      </c>
    </row>
    <row r="253" spans="1:7" ht="15.75" outlineLevel="1" x14ac:dyDescent="0.25">
      <c r="A253" s="127" t="s">
        <v>371</v>
      </c>
      <c r="B253" s="128"/>
      <c r="C253" s="18" t="s">
        <v>382</v>
      </c>
      <c r="D253" s="61">
        <f>D249</f>
        <v>421.279</v>
      </c>
      <c r="E253" s="74">
        <f>'Додаток 1'!H252+'Додаток 1'!I252</f>
        <v>447.2</v>
      </c>
      <c r="F253" s="87">
        <f t="shared" si="20"/>
        <v>-25.920999999999992</v>
      </c>
      <c r="G253" s="60">
        <f t="shared" si="21"/>
        <v>-5.7962880143112683E-2</v>
      </c>
    </row>
    <row r="254" spans="1:7" ht="15.75" outlineLevel="1" x14ac:dyDescent="0.25">
      <c r="A254" s="127" t="s">
        <v>373</v>
      </c>
      <c r="B254" s="128"/>
      <c r="C254" s="18" t="s">
        <v>383</v>
      </c>
      <c r="D254" s="61">
        <f>D57-D253</f>
        <v>1237.021</v>
      </c>
      <c r="E254" s="74">
        <f>'Додаток 1'!H253+'Додаток 1'!I253</f>
        <v>3143.8</v>
      </c>
      <c r="F254" s="87">
        <f t="shared" si="20"/>
        <v>-1906.7790000000002</v>
      </c>
      <c r="G254" s="60">
        <f t="shared" si="21"/>
        <v>-0.60652045295502255</v>
      </c>
    </row>
    <row r="255" spans="1:7" ht="15.75" outlineLevel="1" x14ac:dyDescent="0.25">
      <c r="A255" s="127" t="s">
        <v>375</v>
      </c>
      <c r="B255" s="128"/>
      <c r="C255" s="18" t="s">
        <v>384</v>
      </c>
      <c r="D255" s="61">
        <f>D42</f>
        <v>3245.2359999999999</v>
      </c>
      <c r="E255" s="74">
        <f>'Додаток 1'!H254+'Додаток 1'!I254</f>
        <v>11802</v>
      </c>
      <c r="F255" s="87">
        <f t="shared" si="20"/>
        <v>-8556.7639999999992</v>
      </c>
      <c r="G255" s="60">
        <f t="shared" si="21"/>
        <v>-0.72502660566005761</v>
      </c>
    </row>
    <row r="256" spans="1:7" ht="15.75" x14ac:dyDescent="0.25">
      <c r="A256" s="111" t="s">
        <v>385</v>
      </c>
      <c r="B256" s="126"/>
      <c r="C256" s="16">
        <v>72</v>
      </c>
      <c r="D256" s="70">
        <f>(D257+D258+D259)/3</f>
        <v>35.858126384731499</v>
      </c>
      <c r="E256" s="70">
        <f>(E257+E258+E259)/3</f>
        <v>38.333333333333336</v>
      </c>
      <c r="F256" s="88">
        <f t="shared" si="20"/>
        <v>-2.4752069486018371</v>
      </c>
      <c r="G256" s="59">
        <f t="shared" si="21"/>
        <v>-6.4570616050482754E-2</v>
      </c>
    </row>
    <row r="257" spans="1:9" ht="15.75" outlineLevel="1" x14ac:dyDescent="0.25">
      <c r="A257" s="127" t="s">
        <v>371</v>
      </c>
      <c r="B257" s="128"/>
      <c r="C257" s="18" t="s">
        <v>386</v>
      </c>
      <c r="D257" s="61">
        <f>D253/6</f>
        <v>70.213166666666666</v>
      </c>
      <c r="E257" s="74">
        <f>IFERROR(IF((INDEX('Додаток 1'!H230:H529,MATCH(C257,'Додаток 1'!C230:C529,0)))=0,"",(INDEX('Додаток 1'!H230:H529,MATCH(C257,'Додаток 1'!C230:C529,0)))),"")</f>
        <v>74.5</v>
      </c>
      <c r="F257" s="87">
        <f t="shared" si="20"/>
        <v>-4.2868333333333339</v>
      </c>
      <c r="G257" s="60">
        <f t="shared" si="21"/>
        <v>-5.7541387024608537E-2</v>
      </c>
    </row>
    <row r="258" spans="1:9" ht="15.75" outlineLevel="1" x14ac:dyDescent="0.25">
      <c r="A258" s="127" t="s">
        <v>373</v>
      </c>
      <c r="B258" s="128"/>
      <c r="C258" s="18" t="s">
        <v>387</v>
      </c>
      <c r="D258" s="61">
        <f>D254/6/D246</f>
        <v>23.97327519379845</v>
      </c>
      <c r="E258" s="74">
        <f>IFERROR(IF((INDEX('Додаток 1'!H231:H530,MATCH(C258,'Додаток 1'!C231:C530,0)))=0,"",(INDEX('Додаток 1'!H231:H530,MATCH(C258,'Додаток 1'!C231:C530,0)))),"")</f>
        <v>25.6</v>
      </c>
      <c r="F258" s="87">
        <f t="shared" si="20"/>
        <v>-1.6267248062015511</v>
      </c>
      <c r="G258" s="60">
        <f t="shared" si="21"/>
        <v>-6.3543937742248091E-2</v>
      </c>
    </row>
    <row r="259" spans="1:9" ht="15.75" outlineLevel="1" x14ac:dyDescent="0.25">
      <c r="A259" s="127" t="s">
        <v>375</v>
      </c>
      <c r="B259" s="128"/>
      <c r="C259" s="18" t="s">
        <v>388</v>
      </c>
      <c r="D259" s="61">
        <f>D255/6/D247</f>
        <v>13.387937293729372</v>
      </c>
      <c r="E259" s="74">
        <f>IFERROR(IF((INDEX('Додаток 1'!H232:H531,MATCH(C259,'Додаток 1'!C232:C531,0)))=0,"",(INDEX('Додаток 1'!H232:H531,MATCH(C259,'Додаток 1'!C232:C531,0)))),"")</f>
        <v>14.9</v>
      </c>
      <c r="F259" s="87">
        <f t="shared" si="20"/>
        <v>-1.512062706270628</v>
      </c>
      <c r="G259" s="60">
        <f t="shared" si="21"/>
        <v>-0.10148071854165286</v>
      </c>
    </row>
    <row r="260" spans="1:9" ht="15.75" x14ac:dyDescent="0.25">
      <c r="A260" s="111" t="s">
        <v>389</v>
      </c>
      <c r="B260" s="126"/>
      <c r="C260" s="16">
        <v>73</v>
      </c>
      <c r="D260" s="42">
        <f>SUM(D261:D263)</f>
        <v>0</v>
      </c>
      <c r="E260" s="51" t="str">
        <f>IFERROR(IF((INDEX('Додаток 1'!H233:H532,MATCH(C260,'Додаток 1'!C233:C532,0)))=0,"",(INDEX('Додаток 1'!H233:H532,MATCH(C260,'Додаток 1'!C233:C532,0)))),"")</f>
        <v/>
      </c>
      <c r="F260" s="56" t="str">
        <f t="shared" si="20"/>
        <v/>
      </c>
      <c r="G260" s="59" t="str">
        <f t="shared" si="21"/>
        <v/>
      </c>
    </row>
    <row r="261" spans="1:9" ht="15.75" outlineLevel="1" x14ac:dyDescent="0.25">
      <c r="A261" s="127" t="s">
        <v>371</v>
      </c>
      <c r="B261" s="128"/>
      <c r="C261" s="18" t="s">
        <v>390</v>
      </c>
      <c r="D261" s="37"/>
      <c r="E261" s="51" t="str">
        <f>IFERROR(IF((INDEX('Додаток 1'!H234:H533,MATCH(C261,'Додаток 1'!C234:C533,0)))=0,"",(INDEX('Додаток 1'!H234:H533,MATCH(C261,'Додаток 1'!C234:C533,0)))),"")</f>
        <v/>
      </c>
      <c r="F261" s="51" t="str">
        <f t="shared" si="20"/>
        <v/>
      </c>
      <c r="G261" s="60" t="str">
        <f t="shared" si="21"/>
        <v/>
      </c>
    </row>
    <row r="262" spans="1:9" ht="15.75" outlineLevel="1" x14ac:dyDescent="0.25">
      <c r="A262" s="127" t="s">
        <v>373</v>
      </c>
      <c r="B262" s="128"/>
      <c r="C262" s="18" t="s">
        <v>391</v>
      </c>
      <c r="D262" s="37"/>
      <c r="E262" s="51" t="str">
        <f>IFERROR(IF((INDEX('Додаток 1'!H235:H534,MATCH(C262,'Додаток 1'!C235:C534,0)))=0,"",(INDEX('Додаток 1'!H235:H534,MATCH(C262,'Додаток 1'!C235:C534,0)))),"")</f>
        <v/>
      </c>
      <c r="F262" s="51" t="str">
        <f t="shared" si="20"/>
        <v/>
      </c>
      <c r="G262" s="60" t="str">
        <f t="shared" si="21"/>
        <v/>
      </c>
    </row>
    <row r="263" spans="1:9" ht="15.75" outlineLevel="1" x14ac:dyDescent="0.25">
      <c r="A263" s="127" t="s">
        <v>375</v>
      </c>
      <c r="B263" s="128"/>
      <c r="C263" s="18" t="s">
        <v>392</v>
      </c>
      <c r="D263" s="37"/>
      <c r="E263" s="51" t="str">
        <f>IFERROR(IF((INDEX('Додаток 1'!H236:H535,MATCH(C263,'Додаток 1'!C236:C535,0)))=0,"",(INDEX('Додаток 1'!H236:H535,MATCH(C263,'Додаток 1'!C236:C535,0)))),"")</f>
        <v/>
      </c>
      <c r="F263" s="51" t="str">
        <f t="shared" si="20"/>
        <v/>
      </c>
      <c r="G263" s="60" t="str">
        <f t="shared" si="21"/>
        <v/>
      </c>
    </row>
    <row r="264" spans="1:9" ht="15.75" x14ac:dyDescent="0.25">
      <c r="A264" s="19"/>
      <c r="B264" s="19"/>
      <c r="C264" s="20"/>
      <c r="D264" s="49"/>
      <c r="E264" s="57"/>
      <c r="F264" s="19"/>
      <c r="G264" s="26"/>
    </row>
    <row r="266" spans="1:9" x14ac:dyDescent="0.25">
      <c r="A266" s="71" t="s">
        <v>418</v>
      </c>
      <c r="C266" s="21" t="s">
        <v>394</v>
      </c>
      <c r="E266" s="125" t="s">
        <v>413</v>
      </c>
      <c r="F266" s="125"/>
      <c r="G266" s="125"/>
    </row>
    <row r="267" spans="1:9" x14ac:dyDescent="0.25">
      <c r="A267" s="21" t="s">
        <v>395</v>
      </c>
      <c r="C267" s="21" t="s">
        <v>396</v>
      </c>
      <c r="F267" s="21" t="s">
        <v>397</v>
      </c>
    </row>
    <row r="268" spans="1:9" x14ac:dyDescent="0.25">
      <c r="A268" s="21"/>
      <c r="C268" s="21"/>
      <c r="F268" s="21"/>
    </row>
    <row r="270" spans="1:9" s="30" customFormat="1" ht="16.5" x14ac:dyDescent="0.25">
      <c r="A270" s="30" t="s">
        <v>406</v>
      </c>
      <c r="D270" s="67"/>
      <c r="E270" s="58"/>
      <c r="F270" s="112" t="s">
        <v>420</v>
      </c>
      <c r="G270" s="112"/>
      <c r="I270"/>
    </row>
  </sheetData>
  <mergeCells count="267">
    <mergeCell ref="F270:G270"/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E266:G266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conditionalFormatting sqref="G27:G133">
    <cfRule type="expression" dxfId="9" priority="20">
      <formula>$G$27&lt;0</formula>
    </cfRule>
  </conditionalFormatting>
  <conditionalFormatting sqref="G135:G143">
    <cfRule type="expression" dxfId="8" priority="9">
      <formula>$G$27&lt;0</formula>
    </cfRule>
  </conditionalFormatting>
  <conditionalFormatting sqref="G145:G166">
    <cfRule type="expression" dxfId="7" priority="8">
      <formula>$G$27&lt;0</formula>
    </cfRule>
  </conditionalFormatting>
  <conditionalFormatting sqref="G168:G180">
    <cfRule type="expression" dxfId="6" priority="7">
      <formula>$G$27&lt;0</formula>
    </cfRule>
  </conditionalFormatting>
  <conditionalFormatting sqref="G182:G189">
    <cfRule type="expression" dxfId="5" priority="6">
      <formula>$G$27&lt;0</formula>
    </cfRule>
  </conditionalFormatting>
  <conditionalFormatting sqref="G191:G203">
    <cfRule type="expression" dxfId="4" priority="5">
      <formula>$G$27&lt;0</formula>
    </cfRule>
  </conditionalFormatting>
  <conditionalFormatting sqref="G205:G218">
    <cfRule type="expression" dxfId="3" priority="4">
      <formula>$G$27&lt;0</formula>
    </cfRule>
  </conditionalFormatting>
  <conditionalFormatting sqref="G220:G237">
    <cfRule type="expression" dxfId="2" priority="3">
      <formula>$G$27&lt;0</formula>
    </cfRule>
  </conditionalFormatting>
  <conditionalFormatting sqref="G239:G242">
    <cfRule type="expression" dxfId="1" priority="2">
      <formula>$G$27&lt;0</formula>
    </cfRule>
  </conditionalFormatting>
  <conditionalFormatting sqref="G244:G263">
    <cfRule type="expression" dxfId="0" priority="1">
      <formula>$G$27&lt;0</formula>
    </cfRule>
  </conditionalFormatting>
  <pageMargins left="0.51181102362204722" right="0.11811023622047245" top="0.15748031496062992" bottom="0.35433070866141736" header="0.19685039370078741" footer="0.11811023622047245"/>
  <pageSetup paperSize="9" scale="69" fitToWidth="0" fitToHeight="0" orientation="portrait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Додаток 1</vt:lpstr>
      <vt:lpstr>Додаток 1 зміни</vt:lpstr>
      <vt:lpstr>Додаток 3</vt:lpstr>
      <vt:lpstr>'Додаток 1'!Область_друку</vt:lpstr>
      <vt:lpstr>'Додаток 1 зміни'!Область_друку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Євгенія Кононенко</cp:lastModifiedBy>
  <cp:lastPrinted>2024-10-08T07:33:18Z</cp:lastPrinted>
  <dcterms:created xsi:type="dcterms:W3CDTF">2020-07-31T08:08:06Z</dcterms:created>
  <dcterms:modified xsi:type="dcterms:W3CDTF">2024-10-08T07:44:55Z</dcterms:modified>
</cp:coreProperties>
</file>